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drawings/drawing5.xml" ContentType="application/vnd.openxmlformats-officedocument.drawing+xml"/>
  <Override PartName="/xl/charts/chart6.xml" ContentType="application/vnd.openxmlformats-officedocument.drawingml.chart+xml"/>
  <Override PartName="/xl/drawings/drawing6.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omments1.xml" ContentType="application/vnd.openxmlformats-officedocument.spreadsheetml.comments+xml"/>
  <Override PartName="/xl/charts/chart11.xml" ContentType="application/vnd.openxmlformats-officedocument.drawingml.chart+xml"/>
  <Override PartName="/xl/drawings/drawing8.xml" ContentType="application/vnd.openxmlformats-officedocument.drawing+xml"/>
  <Override PartName="/xl/charts/chart1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showInkAnnotation="0" hidePivotFieldList="1" defaultThemeVersion="124226"/>
  <mc:AlternateContent xmlns:mc="http://schemas.openxmlformats.org/markup-compatibility/2006">
    <mc:Choice Requires="x15">
      <x15ac:absPath xmlns:x15ac="http://schemas.microsoft.com/office/spreadsheetml/2010/11/ac" url="C:\Users\tayya\Desktop\Avvale_NEW_SEO_2026\starter_kit_2026-07\source\"/>
    </mc:Choice>
  </mc:AlternateContent>
  <xr:revisionPtr revIDLastSave="0" documentId="8_{A86AE48C-8BD8-495B-9BAD-613B8FD879A0}" xr6:coauthVersionLast="47" xr6:coauthVersionMax="47" xr10:uidLastSave="{00000000-0000-0000-0000-000000000000}"/>
  <bookViews>
    <workbookView xWindow="18405" yWindow="195" windowWidth="17130" windowHeight="14175" tabRatio="1000" xr2:uid="{D0251607-FA93-480D-8A49-899AF0E8BAB5}"/>
  </bookViews>
  <sheets>
    <sheet name="Start Here" sheetId="37" r:id="rId1"/>
    <sheet name="Introduction" sheetId="25" r:id="rId2"/>
    <sheet name="1. Required Start-Up Funds" sheetId="1" r:id="rId3"/>
    <sheet name="2. Salaries and Wages" sheetId="6" r:id="rId4"/>
    <sheet name="Sheet1" sheetId="35" state="hidden" r:id="rId5"/>
    <sheet name="3. Fixed Operating Expenses" sheetId="7" r:id="rId6"/>
    <sheet name="4. Projected Sales Forecast" sheetId="3" r:id="rId7"/>
    <sheet name="5. Projected Sales Forecast (2)" sheetId="10" state="hidden" r:id="rId8"/>
    <sheet name="Projected Sales Forecast (3)" sheetId="31" state="hidden" r:id="rId9"/>
    <sheet name="6. Cash Receipts-Disbursements" sheetId="14" state="hidden" r:id="rId10"/>
    <sheet name="7. Beginning Balance Sheet" sheetId="16" state="hidden" r:id="rId11"/>
    <sheet name="4. Projected Sales Forecast (2)" sheetId="36" r:id="rId12"/>
    <sheet name="8. Income Statement" sheetId="9" r:id="rId13"/>
    <sheet name="9. Cash Flow Statement" sheetId="11" r:id="rId14"/>
    <sheet name="10. Balance Sheet" sheetId="12" r:id="rId15"/>
    <sheet name="11. Year End Summary" sheetId="13" r:id="rId16"/>
    <sheet name="12. Income Statement (2)" sheetId="18" r:id="rId17"/>
    <sheet name="13. Cash Flow Statement (2)" sheetId="19" r:id="rId18"/>
    <sheet name="14. Balance Sheet (2)" sheetId="20" r:id="rId19"/>
    <sheet name="15. Income Statement (3)" sheetId="21" r:id="rId20"/>
    <sheet name="16. Cash Flow Statement (3)" sheetId="22" r:id="rId21"/>
    <sheet name="17. Balance Sheet (3)" sheetId="23" r:id="rId22"/>
    <sheet name="Income Statement (4)" sheetId="28" r:id="rId23"/>
    <sheet name="Cash Flow Statement (4)" sheetId="27" r:id="rId24"/>
    <sheet name="Balance Sheet (4)" sheetId="30" r:id="rId25"/>
    <sheet name="Income Statement (5)" sheetId="32" r:id="rId26"/>
    <sheet name="Cash Flow Statement (5)" sheetId="33" r:id="rId27"/>
    <sheet name="Balance Sheet (5)" sheetId="34" r:id="rId28"/>
    <sheet name="18. Financial Ratios" sheetId="24" r:id="rId29"/>
    <sheet name="19. Breakeven Analysis" sheetId="17" r:id="rId30"/>
    <sheet name="20. Amoritization Schedule" sheetId="8" r:id="rId31"/>
  </sheets>
  <definedNames>
    <definedName name="_xlnm.Print_Area" localSheetId="2">'1. Required Start-Up Funds'!$A$1:$L$57</definedName>
    <definedName name="_xlnm.Print_Area" localSheetId="16">'12. Income Statement (2)'!$A$1:$Q$73</definedName>
    <definedName name="_xlnm.Print_Area" localSheetId="19">'15. Income Statement (3)'!$A$1:$Q$73</definedName>
    <definedName name="_xlnm.Print_Area" localSheetId="12">'8. Income Statement'!$A$1:$Q$74</definedName>
    <definedName name="_xlnm.Print_Area" localSheetId="1">Introduction!$A$1:$M$22</definedName>
    <definedName name="_xlnm.Print_Titles" localSheetId="14">'10. Balance Sheet'!$1:$3</definedName>
    <definedName name="_xlnm.Print_Titles" localSheetId="15">'11. Year End Summary'!$1:$3</definedName>
    <definedName name="_xlnm.Print_Titles" localSheetId="16">'12. Income Statement (2)'!$1:$6</definedName>
    <definedName name="_xlnm.Print_Titles" localSheetId="17">'13. Cash Flow Statement (2)'!$1:$6</definedName>
    <definedName name="_xlnm.Print_Titles" localSheetId="18">'14. Balance Sheet (2)'!$1:$6</definedName>
    <definedName name="_xlnm.Print_Titles" localSheetId="19">'15. Income Statement (3)'!$1:$6</definedName>
    <definedName name="_xlnm.Print_Titles" localSheetId="20">'16. Cash Flow Statement (3)'!$1:$6</definedName>
    <definedName name="_xlnm.Print_Titles" localSheetId="21">'17. Balance Sheet (3)'!$1:$6</definedName>
    <definedName name="_xlnm.Print_Titles" localSheetId="10">'7. Beginning Balance Sheet'!$1:$6</definedName>
    <definedName name="_xlnm.Print_Titles" localSheetId="12">'8. Income Statement'!$1:$6</definedName>
    <definedName name="_xlnm.Print_Titles" localSheetId="13">'9. Cash Flow Statement'!$1:$6</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8" l="1"/>
  <c r="G6" i="8"/>
  <c r="H6" i="8"/>
  <c r="I6" i="8"/>
  <c r="J6" i="8"/>
  <c r="K6" i="8"/>
  <c r="L6" i="8"/>
  <c r="M6" i="8"/>
  <c r="N6" i="8"/>
  <c r="O6" i="8"/>
  <c r="P6" i="8"/>
  <c r="Q6" i="8"/>
  <c r="R6" i="8"/>
  <c r="E9" i="8"/>
  <c r="E10" i="8"/>
  <c r="E11" i="8"/>
  <c r="E12" i="8"/>
  <c r="G15" i="8"/>
  <c r="H15" i="8"/>
  <c r="I15" i="8"/>
  <c r="J15" i="8"/>
  <c r="K15" i="8"/>
  <c r="L15" i="8"/>
  <c r="M15" i="8"/>
  <c r="N15" i="8"/>
  <c r="O15" i="8"/>
  <c r="P15" i="8"/>
  <c r="Q15" i="8"/>
  <c r="R15" i="8"/>
  <c r="S15" i="8"/>
  <c r="G16" i="8"/>
  <c r="H16" i="8"/>
  <c r="I16" i="8"/>
  <c r="J16" i="8"/>
  <c r="K16" i="8"/>
  <c r="L16" i="8"/>
  <c r="M16" i="8"/>
  <c r="N16" i="8"/>
  <c r="O16" i="8"/>
  <c r="P16" i="8"/>
  <c r="Q16" i="8"/>
  <c r="R16" i="8"/>
  <c r="S16" i="8"/>
  <c r="G17" i="8"/>
  <c r="H17" i="8"/>
  <c r="I17" i="8"/>
  <c r="J17" i="8"/>
  <c r="K17" i="8"/>
  <c r="L17" i="8"/>
  <c r="M17" i="8"/>
  <c r="N17" i="8"/>
  <c r="O17" i="8"/>
  <c r="P17" i="8"/>
  <c r="Q17" i="8"/>
  <c r="R17" i="8"/>
  <c r="G19" i="8"/>
  <c r="H19" i="8"/>
  <c r="I19" i="8"/>
  <c r="J19" i="8"/>
  <c r="K19" i="8"/>
  <c r="L19" i="8"/>
  <c r="M19" i="8"/>
  <c r="N19" i="8"/>
  <c r="O19" i="8"/>
  <c r="P19" i="8"/>
  <c r="Q19" i="8"/>
  <c r="R19" i="8"/>
  <c r="S19" i="8"/>
  <c r="G20" i="8"/>
  <c r="H20" i="8"/>
  <c r="I20" i="8"/>
  <c r="J20" i="8"/>
  <c r="K20" i="8"/>
  <c r="L20" i="8"/>
  <c r="M20" i="8"/>
  <c r="N20" i="8"/>
  <c r="O20" i="8"/>
  <c r="P20" i="8"/>
  <c r="Q20" i="8"/>
  <c r="R20" i="8"/>
  <c r="S20" i="8"/>
  <c r="G21" i="8"/>
  <c r="H21" i="8"/>
  <c r="I21" i="8"/>
  <c r="J21" i="8"/>
  <c r="K21" i="8"/>
  <c r="L21" i="8"/>
  <c r="M21" i="8"/>
  <c r="N21" i="8"/>
  <c r="O21" i="8"/>
  <c r="P21" i="8"/>
  <c r="Q21" i="8"/>
  <c r="R21" i="8"/>
  <c r="G23" i="8"/>
  <c r="H23" i="8"/>
  <c r="I23" i="8"/>
  <c r="J23" i="8"/>
  <c r="K23" i="8"/>
  <c r="L23" i="8"/>
  <c r="M23" i="8"/>
  <c r="N23" i="8"/>
  <c r="O23" i="8"/>
  <c r="P23" i="8"/>
  <c r="Q23" i="8"/>
  <c r="R23" i="8"/>
  <c r="S23" i="8"/>
  <c r="G24" i="8"/>
  <c r="H24" i="8"/>
  <c r="I24" i="8"/>
  <c r="J24" i="8"/>
  <c r="K24" i="8"/>
  <c r="L24" i="8"/>
  <c r="M24" i="8"/>
  <c r="N24" i="8"/>
  <c r="O24" i="8"/>
  <c r="P24" i="8"/>
  <c r="Q24" i="8"/>
  <c r="R24" i="8"/>
  <c r="S24" i="8"/>
  <c r="G25" i="8"/>
  <c r="H25" i="8"/>
  <c r="I25" i="8"/>
  <c r="J25" i="8"/>
  <c r="K25" i="8"/>
  <c r="L25" i="8"/>
  <c r="M25" i="8"/>
  <c r="N25" i="8"/>
  <c r="O25" i="8"/>
  <c r="P25" i="8"/>
  <c r="Q25" i="8"/>
  <c r="R25" i="8"/>
  <c r="G27" i="8"/>
  <c r="H27" i="8"/>
  <c r="I27" i="8"/>
  <c r="J27" i="8"/>
  <c r="K27" i="8"/>
  <c r="L27" i="8"/>
  <c r="M27" i="8"/>
  <c r="N27" i="8"/>
  <c r="O27" i="8"/>
  <c r="P27" i="8"/>
  <c r="Q27" i="8"/>
  <c r="R27" i="8"/>
  <c r="S27" i="8"/>
  <c r="G28" i="8"/>
  <c r="H28" i="8"/>
  <c r="I28" i="8"/>
  <c r="J28" i="8"/>
  <c r="K28" i="8"/>
  <c r="L28" i="8"/>
  <c r="M28" i="8"/>
  <c r="N28" i="8"/>
  <c r="O28" i="8"/>
  <c r="P28" i="8"/>
  <c r="Q28" i="8"/>
  <c r="R28" i="8"/>
  <c r="S28" i="8"/>
  <c r="G29" i="8"/>
  <c r="H29" i="8"/>
  <c r="I29" i="8"/>
  <c r="J29" i="8"/>
  <c r="K29" i="8"/>
  <c r="L29" i="8"/>
  <c r="M29" i="8"/>
  <c r="N29" i="8"/>
  <c r="O29" i="8"/>
  <c r="P29" i="8"/>
  <c r="Q29" i="8"/>
  <c r="R29" i="8"/>
  <c r="G31" i="8"/>
  <c r="H31" i="8"/>
  <c r="I31" i="8"/>
  <c r="J31" i="8"/>
  <c r="K31" i="8"/>
  <c r="L31" i="8"/>
  <c r="M31" i="8"/>
  <c r="N31" i="8"/>
  <c r="O31" i="8"/>
  <c r="P31" i="8"/>
  <c r="Q31" i="8"/>
  <c r="R31" i="8"/>
  <c r="S31" i="8"/>
  <c r="G32" i="8"/>
  <c r="H32" i="8"/>
  <c r="I32" i="8"/>
  <c r="J32" i="8"/>
  <c r="K32" i="8"/>
  <c r="L32" i="8"/>
  <c r="M32" i="8"/>
  <c r="N32" i="8"/>
  <c r="O32" i="8"/>
  <c r="P32" i="8"/>
  <c r="Q32" i="8"/>
  <c r="R32" i="8"/>
  <c r="S32" i="8"/>
  <c r="G33" i="8"/>
  <c r="H33" i="8"/>
  <c r="I33" i="8"/>
  <c r="J33" i="8"/>
  <c r="K33" i="8"/>
  <c r="L33" i="8"/>
  <c r="M33" i="8"/>
  <c r="N33" i="8"/>
  <c r="O33" i="8"/>
  <c r="P33" i="8"/>
  <c r="Q33" i="8"/>
  <c r="R33" i="8"/>
  <c r="E35" i="8"/>
  <c r="E36" i="8"/>
  <c r="E37" i="8"/>
  <c r="E38" i="8"/>
  <c r="G41" i="8"/>
  <c r="H41" i="8"/>
  <c r="I41" i="8"/>
  <c r="J41" i="8"/>
  <c r="K41" i="8"/>
  <c r="L41" i="8"/>
  <c r="M41" i="8"/>
  <c r="N41" i="8"/>
  <c r="O41" i="8"/>
  <c r="P41" i="8"/>
  <c r="Q41" i="8"/>
  <c r="R41" i="8"/>
  <c r="S41" i="8"/>
  <c r="G42" i="8"/>
  <c r="H42" i="8"/>
  <c r="I42" i="8"/>
  <c r="J42" i="8"/>
  <c r="K42" i="8"/>
  <c r="L42" i="8"/>
  <c r="M42" i="8"/>
  <c r="N42" i="8"/>
  <c r="O42" i="8"/>
  <c r="P42" i="8"/>
  <c r="Q42" i="8"/>
  <c r="R42" i="8"/>
  <c r="S42" i="8"/>
  <c r="G43" i="8"/>
  <c r="H43" i="8"/>
  <c r="I43" i="8"/>
  <c r="J43" i="8"/>
  <c r="K43" i="8"/>
  <c r="L43" i="8"/>
  <c r="M43" i="8"/>
  <c r="N43" i="8"/>
  <c r="O43" i="8"/>
  <c r="P43" i="8"/>
  <c r="Q43" i="8"/>
  <c r="R43" i="8"/>
  <c r="G45" i="8"/>
  <c r="H45" i="8"/>
  <c r="I45" i="8"/>
  <c r="J45" i="8"/>
  <c r="K45" i="8"/>
  <c r="L45" i="8"/>
  <c r="M45" i="8"/>
  <c r="N45" i="8"/>
  <c r="O45" i="8"/>
  <c r="P45" i="8"/>
  <c r="Q45" i="8"/>
  <c r="R45" i="8"/>
  <c r="S45" i="8"/>
  <c r="G46" i="8"/>
  <c r="H46" i="8"/>
  <c r="I46" i="8"/>
  <c r="J46" i="8"/>
  <c r="K46" i="8"/>
  <c r="L46" i="8"/>
  <c r="M46" i="8"/>
  <c r="N46" i="8"/>
  <c r="O46" i="8"/>
  <c r="P46" i="8"/>
  <c r="Q46" i="8"/>
  <c r="R46" i="8"/>
  <c r="S46" i="8"/>
  <c r="G47" i="8"/>
  <c r="H47" i="8"/>
  <c r="I47" i="8"/>
  <c r="J47" i="8"/>
  <c r="K47" i="8"/>
  <c r="L47" i="8"/>
  <c r="M47" i="8"/>
  <c r="N47" i="8"/>
  <c r="O47" i="8"/>
  <c r="P47" i="8"/>
  <c r="Q47" i="8"/>
  <c r="R47" i="8"/>
  <c r="G49" i="8"/>
  <c r="H49" i="8"/>
  <c r="I49" i="8"/>
  <c r="J49" i="8"/>
  <c r="K49" i="8"/>
  <c r="L49" i="8"/>
  <c r="M49" i="8"/>
  <c r="N49" i="8"/>
  <c r="O49" i="8"/>
  <c r="P49" i="8"/>
  <c r="Q49" i="8"/>
  <c r="R49" i="8"/>
  <c r="S49" i="8"/>
  <c r="G50" i="8"/>
  <c r="H50" i="8"/>
  <c r="I50" i="8"/>
  <c r="J50" i="8"/>
  <c r="K50" i="8"/>
  <c r="L50" i="8"/>
  <c r="M50" i="8"/>
  <c r="N50" i="8"/>
  <c r="O50" i="8"/>
  <c r="P50" i="8"/>
  <c r="Q50" i="8"/>
  <c r="R50" i="8"/>
  <c r="S50" i="8"/>
  <c r="G51" i="8"/>
  <c r="H51" i="8"/>
  <c r="I51" i="8"/>
  <c r="J51" i="8"/>
  <c r="K51" i="8"/>
  <c r="L51" i="8"/>
  <c r="M51" i="8"/>
  <c r="N51" i="8"/>
  <c r="O51" i="8"/>
  <c r="P51" i="8"/>
  <c r="Q51" i="8"/>
  <c r="R51" i="8"/>
  <c r="E55" i="8"/>
  <c r="E56" i="8"/>
  <c r="E57" i="8"/>
  <c r="E58" i="8"/>
  <c r="G61" i="8"/>
  <c r="H61" i="8"/>
  <c r="I61" i="8"/>
  <c r="J61" i="8"/>
  <c r="K61" i="8"/>
  <c r="L61" i="8"/>
  <c r="M61" i="8"/>
  <c r="N61" i="8"/>
  <c r="O61" i="8"/>
  <c r="P61" i="8"/>
  <c r="Q61" i="8"/>
  <c r="R61" i="8"/>
  <c r="S61" i="8"/>
  <c r="G62" i="8"/>
  <c r="H62" i="8"/>
  <c r="I62" i="8"/>
  <c r="J62" i="8"/>
  <c r="K62" i="8"/>
  <c r="L62" i="8"/>
  <c r="M62" i="8"/>
  <c r="N62" i="8"/>
  <c r="O62" i="8"/>
  <c r="P62" i="8"/>
  <c r="Q62" i="8"/>
  <c r="R62" i="8"/>
  <c r="S62" i="8"/>
  <c r="G63" i="8"/>
  <c r="H63" i="8"/>
  <c r="I63" i="8"/>
  <c r="J63" i="8"/>
  <c r="K63" i="8"/>
  <c r="L63" i="8"/>
  <c r="M63" i="8"/>
  <c r="N63" i="8"/>
  <c r="O63" i="8"/>
  <c r="P63" i="8"/>
  <c r="Q63" i="8"/>
  <c r="R63" i="8"/>
  <c r="G65" i="8"/>
  <c r="H65" i="8"/>
  <c r="I65" i="8"/>
  <c r="J65" i="8"/>
  <c r="K65" i="8"/>
  <c r="L65" i="8"/>
  <c r="M65" i="8"/>
  <c r="N65" i="8"/>
  <c r="O65" i="8"/>
  <c r="P65" i="8"/>
  <c r="Q65" i="8"/>
  <c r="R65" i="8"/>
  <c r="S65" i="8"/>
  <c r="G66" i="8"/>
  <c r="H66" i="8"/>
  <c r="I66" i="8"/>
  <c r="J66" i="8"/>
  <c r="K66" i="8"/>
  <c r="L66" i="8"/>
  <c r="M66" i="8"/>
  <c r="N66" i="8"/>
  <c r="O66" i="8"/>
  <c r="P66" i="8"/>
  <c r="Q66" i="8"/>
  <c r="R66" i="8"/>
  <c r="S66" i="8"/>
  <c r="G67" i="8"/>
  <c r="H67" i="8"/>
  <c r="I67" i="8"/>
  <c r="J67" i="8"/>
  <c r="K67" i="8"/>
  <c r="L67" i="8"/>
  <c r="M67" i="8"/>
  <c r="N67" i="8"/>
  <c r="O67" i="8"/>
  <c r="P67" i="8"/>
  <c r="Q67" i="8"/>
  <c r="R67" i="8"/>
  <c r="G69" i="8"/>
  <c r="H69" i="8"/>
  <c r="I69" i="8"/>
  <c r="J69" i="8"/>
  <c r="K69" i="8"/>
  <c r="L69" i="8"/>
  <c r="M69" i="8"/>
  <c r="N69" i="8"/>
  <c r="O69" i="8"/>
  <c r="P69" i="8"/>
  <c r="Q69" i="8"/>
  <c r="R69" i="8"/>
  <c r="S69" i="8"/>
  <c r="G70" i="8"/>
  <c r="H70" i="8"/>
  <c r="I70" i="8"/>
  <c r="J70" i="8"/>
  <c r="K70" i="8"/>
  <c r="L70" i="8"/>
  <c r="M70" i="8"/>
  <c r="N70" i="8"/>
  <c r="O70" i="8"/>
  <c r="P70" i="8"/>
  <c r="Q70" i="8"/>
  <c r="R70" i="8"/>
  <c r="S70" i="8"/>
  <c r="G71" i="8"/>
  <c r="H71" i="8"/>
  <c r="I71" i="8"/>
  <c r="J71" i="8"/>
  <c r="K71" i="8"/>
  <c r="L71" i="8"/>
  <c r="M71" i="8"/>
  <c r="N71" i="8"/>
  <c r="O71" i="8"/>
  <c r="P71" i="8"/>
  <c r="Q71" i="8"/>
  <c r="R71" i="8"/>
  <c r="E75" i="8"/>
  <c r="E76" i="8"/>
  <c r="E77" i="8"/>
  <c r="E78" i="8"/>
  <c r="G81" i="8"/>
  <c r="H81" i="8"/>
  <c r="I81" i="8"/>
  <c r="J81" i="8"/>
  <c r="K81" i="8"/>
  <c r="L81" i="8"/>
  <c r="M81" i="8"/>
  <c r="N81" i="8"/>
  <c r="O81" i="8"/>
  <c r="P81" i="8"/>
  <c r="Q81" i="8"/>
  <c r="R81" i="8"/>
  <c r="S81" i="8"/>
  <c r="G82" i="8"/>
  <c r="H82" i="8"/>
  <c r="I82" i="8"/>
  <c r="J82" i="8"/>
  <c r="K82" i="8"/>
  <c r="L82" i="8"/>
  <c r="M82" i="8"/>
  <c r="N82" i="8"/>
  <c r="O82" i="8"/>
  <c r="P82" i="8"/>
  <c r="Q82" i="8"/>
  <c r="R82" i="8"/>
  <c r="S82" i="8"/>
  <c r="G83" i="8"/>
  <c r="H83" i="8"/>
  <c r="I83" i="8"/>
  <c r="J83" i="8"/>
  <c r="K83" i="8"/>
  <c r="L83" i="8"/>
  <c r="M83" i="8"/>
  <c r="N83" i="8"/>
  <c r="O83" i="8"/>
  <c r="P83" i="8"/>
  <c r="Q83" i="8"/>
  <c r="R83" i="8"/>
  <c r="G85" i="8"/>
  <c r="H85" i="8"/>
  <c r="I85" i="8"/>
  <c r="J85" i="8"/>
  <c r="K85" i="8"/>
  <c r="L85" i="8"/>
  <c r="M85" i="8"/>
  <c r="N85" i="8"/>
  <c r="O85" i="8"/>
  <c r="P85" i="8"/>
  <c r="Q85" i="8"/>
  <c r="R85" i="8"/>
  <c r="S85" i="8"/>
  <c r="G86" i="8"/>
  <c r="H86" i="8"/>
  <c r="I86" i="8"/>
  <c r="J86" i="8"/>
  <c r="K86" i="8"/>
  <c r="L86" i="8"/>
  <c r="M86" i="8"/>
  <c r="N86" i="8"/>
  <c r="O86" i="8"/>
  <c r="P86" i="8"/>
  <c r="Q86" i="8"/>
  <c r="R86" i="8"/>
  <c r="S86" i="8"/>
  <c r="G87" i="8"/>
  <c r="H87" i="8"/>
  <c r="I87" i="8"/>
  <c r="J87" i="8"/>
  <c r="K87" i="8"/>
  <c r="L87" i="8"/>
  <c r="M87" i="8"/>
  <c r="N87" i="8"/>
  <c r="O87" i="8"/>
  <c r="P87" i="8"/>
  <c r="Q87" i="8"/>
  <c r="R87" i="8"/>
  <c r="G89" i="8"/>
  <c r="H89" i="8"/>
  <c r="I89" i="8"/>
  <c r="J89" i="8"/>
  <c r="K89" i="8"/>
  <c r="L89" i="8"/>
  <c r="M89" i="8"/>
  <c r="N89" i="8"/>
  <c r="O89" i="8"/>
  <c r="P89" i="8"/>
  <c r="Q89" i="8"/>
  <c r="R89" i="8"/>
  <c r="S89" i="8"/>
  <c r="G90" i="8"/>
  <c r="H90" i="8"/>
  <c r="I90" i="8"/>
  <c r="J90" i="8"/>
  <c r="K90" i="8"/>
  <c r="L90" i="8"/>
  <c r="M90" i="8"/>
  <c r="N90" i="8"/>
  <c r="O90" i="8"/>
  <c r="P90" i="8"/>
  <c r="Q90" i="8"/>
  <c r="R90" i="8"/>
  <c r="S90" i="8"/>
  <c r="G91" i="8"/>
  <c r="H91" i="8"/>
  <c r="I91" i="8"/>
  <c r="J91" i="8"/>
  <c r="K91" i="8"/>
  <c r="L91" i="8"/>
  <c r="M91" i="8"/>
  <c r="N91" i="8"/>
  <c r="O91" i="8"/>
  <c r="P91" i="8"/>
  <c r="Q91" i="8"/>
  <c r="R91" i="8"/>
  <c r="E95" i="8"/>
  <c r="E96" i="8"/>
  <c r="E97" i="8"/>
  <c r="E98" i="8"/>
  <c r="G101" i="8"/>
  <c r="H101" i="8"/>
  <c r="I101" i="8"/>
  <c r="J101" i="8"/>
  <c r="K101" i="8"/>
  <c r="L101" i="8"/>
  <c r="M101" i="8"/>
  <c r="N101" i="8"/>
  <c r="O101" i="8"/>
  <c r="P101" i="8"/>
  <c r="Q101" i="8"/>
  <c r="R101" i="8"/>
  <c r="S101" i="8"/>
  <c r="G102" i="8"/>
  <c r="H102" i="8"/>
  <c r="I102" i="8"/>
  <c r="J102" i="8"/>
  <c r="K102" i="8"/>
  <c r="L102" i="8"/>
  <c r="M102" i="8"/>
  <c r="N102" i="8"/>
  <c r="O102" i="8"/>
  <c r="P102" i="8"/>
  <c r="Q102" i="8"/>
  <c r="R102" i="8"/>
  <c r="S102" i="8"/>
  <c r="G103" i="8"/>
  <c r="H103" i="8"/>
  <c r="I103" i="8"/>
  <c r="J103" i="8"/>
  <c r="K103" i="8"/>
  <c r="L103" i="8"/>
  <c r="M103" i="8"/>
  <c r="N103" i="8"/>
  <c r="O103" i="8"/>
  <c r="P103" i="8"/>
  <c r="Q103" i="8"/>
  <c r="R103" i="8"/>
  <c r="G105" i="8"/>
  <c r="H105" i="8"/>
  <c r="I105" i="8"/>
  <c r="J105" i="8"/>
  <c r="K105" i="8"/>
  <c r="L105" i="8"/>
  <c r="M105" i="8"/>
  <c r="N105" i="8"/>
  <c r="O105" i="8"/>
  <c r="P105" i="8"/>
  <c r="Q105" i="8"/>
  <c r="R105" i="8"/>
  <c r="S105" i="8"/>
  <c r="G106" i="8"/>
  <c r="H106" i="8"/>
  <c r="I106" i="8"/>
  <c r="J106" i="8"/>
  <c r="K106" i="8"/>
  <c r="L106" i="8"/>
  <c r="M106" i="8"/>
  <c r="N106" i="8"/>
  <c r="O106" i="8"/>
  <c r="P106" i="8"/>
  <c r="Q106" i="8"/>
  <c r="R106" i="8"/>
  <c r="S106" i="8"/>
  <c r="G107" i="8"/>
  <c r="H107" i="8"/>
  <c r="I107" i="8"/>
  <c r="J107" i="8"/>
  <c r="K107" i="8"/>
  <c r="L107" i="8"/>
  <c r="M107" i="8"/>
  <c r="N107" i="8"/>
  <c r="O107" i="8"/>
  <c r="P107" i="8"/>
  <c r="Q107" i="8"/>
  <c r="R107" i="8"/>
  <c r="G109" i="8"/>
  <c r="H109" i="8"/>
  <c r="I109" i="8"/>
  <c r="J109" i="8"/>
  <c r="K109" i="8"/>
  <c r="L109" i="8"/>
  <c r="M109" i="8"/>
  <c r="N109" i="8"/>
  <c r="O109" i="8"/>
  <c r="P109" i="8"/>
  <c r="Q109" i="8"/>
  <c r="R109" i="8"/>
  <c r="S109" i="8"/>
  <c r="G110" i="8"/>
  <c r="H110" i="8"/>
  <c r="I110" i="8"/>
  <c r="J110" i="8"/>
  <c r="K110" i="8"/>
  <c r="L110" i="8"/>
  <c r="M110" i="8"/>
  <c r="N110" i="8"/>
  <c r="O110" i="8"/>
  <c r="P110" i="8"/>
  <c r="Q110" i="8"/>
  <c r="R110" i="8"/>
  <c r="S110" i="8"/>
  <c r="G111" i="8"/>
  <c r="H111" i="8"/>
  <c r="I111" i="8"/>
  <c r="J111" i="8"/>
  <c r="K111" i="8"/>
  <c r="L111" i="8"/>
  <c r="M111" i="8"/>
  <c r="N111" i="8"/>
  <c r="O111" i="8"/>
  <c r="P111" i="8"/>
  <c r="Q111" i="8"/>
  <c r="R111" i="8"/>
  <c r="F2" i="17"/>
  <c r="F3" i="17"/>
  <c r="F5" i="17"/>
  <c r="C8" i="17"/>
  <c r="D8" i="17"/>
  <c r="E8" i="17"/>
  <c r="F8" i="17"/>
  <c r="G8" i="17"/>
  <c r="B9" i="17"/>
  <c r="C9" i="17"/>
  <c r="D9" i="17"/>
  <c r="E9" i="17"/>
  <c r="F9" i="17"/>
  <c r="G9" i="17"/>
  <c r="B10" i="17"/>
  <c r="C10" i="17"/>
  <c r="D10" i="17"/>
  <c r="E10" i="17"/>
  <c r="F10" i="17"/>
  <c r="G10" i="17"/>
  <c r="B11" i="17"/>
  <c r="C11" i="17"/>
  <c r="D11" i="17"/>
  <c r="E11" i="17"/>
  <c r="F11" i="17"/>
  <c r="G11" i="17"/>
  <c r="B12" i="17"/>
  <c r="C12" i="17"/>
  <c r="D12" i="17"/>
  <c r="E12" i="17"/>
  <c r="F12" i="17"/>
  <c r="G12" i="17"/>
  <c r="B13" i="17"/>
  <c r="C13" i="17"/>
  <c r="D13" i="17"/>
  <c r="E13" i="17"/>
  <c r="F13" i="17"/>
  <c r="G13" i="17"/>
  <c r="B14" i="17"/>
  <c r="C14" i="17"/>
  <c r="D14" i="17"/>
  <c r="E14" i="17"/>
  <c r="F14" i="17"/>
  <c r="G14" i="17"/>
  <c r="B15" i="17"/>
  <c r="C15" i="17"/>
  <c r="D15" i="17"/>
  <c r="E15" i="17"/>
  <c r="F15" i="17"/>
  <c r="G15" i="17"/>
  <c r="B16" i="17"/>
  <c r="C16" i="17"/>
  <c r="D16" i="17"/>
  <c r="E16" i="17"/>
  <c r="F16" i="17"/>
  <c r="G16" i="17"/>
  <c r="B17" i="17"/>
  <c r="C17" i="17"/>
  <c r="D17" i="17"/>
  <c r="E17" i="17"/>
  <c r="F17" i="17"/>
  <c r="G17" i="17"/>
  <c r="B18" i="17"/>
  <c r="C18" i="17"/>
  <c r="D18" i="17"/>
  <c r="E18" i="17"/>
  <c r="F18" i="17"/>
  <c r="G18" i="17"/>
  <c r="B19" i="17"/>
  <c r="C19" i="17"/>
  <c r="D19" i="17"/>
  <c r="E19" i="17"/>
  <c r="F19" i="17"/>
  <c r="G19" i="17"/>
  <c r="B20" i="17"/>
  <c r="C20" i="17"/>
  <c r="D20" i="17"/>
  <c r="E20" i="17"/>
  <c r="F20" i="17"/>
  <c r="G20" i="17"/>
  <c r="B21" i="17"/>
  <c r="C21" i="17"/>
  <c r="D21" i="17"/>
  <c r="E21" i="17"/>
  <c r="F21" i="17"/>
  <c r="G21" i="17"/>
  <c r="B22" i="17"/>
  <c r="C22" i="17"/>
  <c r="D22" i="17"/>
  <c r="E22" i="17"/>
  <c r="F22" i="17"/>
  <c r="G22" i="17"/>
  <c r="B23" i="17"/>
  <c r="C23" i="17"/>
  <c r="D23" i="17"/>
  <c r="E23" i="17"/>
  <c r="F23" i="17"/>
  <c r="G23" i="17"/>
  <c r="B24" i="17"/>
  <c r="C24" i="17"/>
  <c r="D24" i="17"/>
  <c r="E24" i="17"/>
  <c r="F24" i="17"/>
  <c r="G24" i="17"/>
  <c r="A1" i="24"/>
  <c r="G8" i="24"/>
  <c r="I8" i="24"/>
  <c r="K8" i="24"/>
  <c r="M8" i="24"/>
  <c r="G9" i="24"/>
  <c r="I9" i="24"/>
  <c r="K9" i="24"/>
  <c r="M9" i="24"/>
  <c r="G11" i="24"/>
  <c r="I11" i="24"/>
  <c r="K11" i="24"/>
  <c r="M11" i="24"/>
  <c r="G12" i="24"/>
  <c r="I12" i="24"/>
  <c r="K12" i="24"/>
  <c r="M12" i="24"/>
  <c r="I14" i="24"/>
  <c r="K14" i="24"/>
  <c r="M14" i="24"/>
  <c r="G15" i="24"/>
  <c r="I15" i="24"/>
  <c r="K15" i="24"/>
  <c r="M15" i="24"/>
  <c r="G16" i="24"/>
  <c r="I16" i="24"/>
  <c r="K16" i="24"/>
  <c r="M16" i="24"/>
  <c r="G17" i="24"/>
  <c r="I17" i="24"/>
  <c r="K17" i="24"/>
  <c r="M17" i="24"/>
  <c r="G18" i="24"/>
  <c r="I18" i="24"/>
  <c r="K18" i="24"/>
  <c r="M18" i="24"/>
  <c r="G19" i="24"/>
  <c r="I19" i="24"/>
  <c r="K19" i="24"/>
  <c r="M19" i="24"/>
  <c r="G20" i="24"/>
  <c r="I20" i="24"/>
  <c r="K20" i="24"/>
  <c r="M20" i="24"/>
  <c r="G21" i="24"/>
  <c r="I21" i="24"/>
  <c r="K21" i="24"/>
  <c r="M21" i="24"/>
  <c r="G23" i="24"/>
  <c r="I23" i="24"/>
  <c r="K23" i="24"/>
  <c r="M23" i="24"/>
  <c r="G24" i="24"/>
  <c r="I24" i="24"/>
  <c r="K24" i="24"/>
  <c r="M24" i="24"/>
  <c r="G25" i="24"/>
  <c r="I25" i="24"/>
  <c r="K25" i="24"/>
  <c r="M25" i="24"/>
  <c r="G26" i="24"/>
  <c r="I26" i="24"/>
  <c r="K26" i="24"/>
  <c r="M26" i="24"/>
  <c r="G27" i="24"/>
  <c r="I27" i="24"/>
  <c r="K27" i="24"/>
  <c r="M27" i="24"/>
  <c r="D35" i="24"/>
  <c r="E35" i="24"/>
  <c r="F35" i="24"/>
  <c r="D36" i="24"/>
  <c r="E36" i="24"/>
  <c r="F36" i="24"/>
  <c r="D37" i="24"/>
  <c r="E37" i="24"/>
  <c r="F37" i="24"/>
  <c r="D38" i="24"/>
  <c r="E38" i="24"/>
  <c r="F38" i="24"/>
  <c r="C59" i="24"/>
  <c r="D59" i="24"/>
  <c r="E59" i="24"/>
  <c r="F59" i="24"/>
  <c r="C60" i="24"/>
  <c r="D60" i="24"/>
  <c r="E60" i="24"/>
  <c r="F60" i="24"/>
  <c r="C61" i="24"/>
  <c r="D61" i="24"/>
  <c r="E61" i="24"/>
  <c r="F61" i="24"/>
  <c r="C62" i="24"/>
  <c r="D62" i="24"/>
  <c r="E62" i="24"/>
  <c r="F62" i="24"/>
  <c r="C63" i="24"/>
  <c r="D63" i="24"/>
  <c r="E63" i="24"/>
  <c r="F63" i="24"/>
  <c r="A1" i="34"/>
  <c r="F10" i="34"/>
  <c r="I10" i="34"/>
  <c r="F11" i="34"/>
  <c r="I11" i="34"/>
  <c r="F12" i="34"/>
  <c r="I12" i="34"/>
  <c r="F13" i="34"/>
  <c r="I13" i="34"/>
  <c r="F14" i="34"/>
  <c r="I14" i="34"/>
  <c r="F15" i="34"/>
  <c r="I15" i="34"/>
  <c r="C18" i="34"/>
  <c r="F18" i="34"/>
  <c r="I18" i="34"/>
  <c r="C19" i="34"/>
  <c r="F19" i="34"/>
  <c r="I19" i="34"/>
  <c r="C20" i="34"/>
  <c r="F20" i="34"/>
  <c r="I20" i="34"/>
  <c r="C21" i="34"/>
  <c r="F21" i="34"/>
  <c r="I21" i="34"/>
  <c r="C22" i="34"/>
  <c r="F22" i="34"/>
  <c r="I22" i="34"/>
  <c r="C23" i="34"/>
  <c r="F23" i="34"/>
  <c r="I23" i="34"/>
  <c r="C24" i="34"/>
  <c r="F24" i="34"/>
  <c r="I24" i="34"/>
  <c r="F25" i="34"/>
  <c r="I25" i="34"/>
  <c r="F27" i="34"/>
  <c r="I27" i="34"/>
  <c r="F29" i="34"/>
  <c r="I29" i="34"/>
  <c r="F35" i="34"/>
  <c r="I35" i="34"/>
  <c r="F36" i="34"/>
  <c r="I36" i="34"/>
  <c r="F37" i="34"/>
  <c r="I37" i="34"/>
  <c r="F38" i="34"/>
  <c r="I38" i="34"/>
  <c r="F39" i="34"/>
  <c r="I39" i="34"/>
  <c r="F40" i="34"/>
  <c r="I40" i="34"/>
  <c r="F41" i="34"/>
  <c r="I41" i="34"/>
  <c r="I42" i="34"/>
  <c r="F45" i="34"/>
  <c r="I45" i="34"/>
  <c r="F46" i="34"/>
  <c r="I46" i="34"/>
  <c r="F47" i="34"/>
  <c r="I47" i="34"/>
  <c r="F48" i="34"/>
  <c r="I48" i="34"/>
  <c r="F49" i="34"/>
  <c r="F50" i="34"/>
  <c r="I50" i="34"/>
  <c r="F53" i="34"/>
  <c r="I53" i="34"/>
  <c r="A1" i="33"/>
  <c r="E6" i="33"/>
  <c r="F6" i="33"/>
  <c r="G6" i="33"/>
  <c r="H6" i="33"/>
  <c r="I6" i="33"/>
  <c r="J6" i="33"/>
  <c r="K6" i="33"/>
  <c r="L6" i="33"/>
  <c r="M6" i="33"/>
  <c r="N6" i="33"/>
  <c r="O6" i="33"/>
  <c r="P6" i="33"/>
  <c r="E8" i="33"/>
  <c r="F8" i="33"/>
  <c r="G8" i="33"/>
  <c r="H8" i="33"/>
  <c r="I8" i="33"/>
  <c r="J8" i="33"/>
  <c r="K8" i="33"/>
  <c r="L8" i="33"/>
  <c r="M8" i="33"/>
  <c r="N8" i="33"/>
  <c r="O8" i="33"/>
  <c r="P8" i="33"/>
  <c r="E11" i="33"/>
  <c r="F11" i="33"/>
  <c r="G11" i="33"/>
  <c r="H11" i="33"/>
  <c r="I11" i="33"/>
  <c r="J11" i="33"/>
  <c r="K11" i="33"/>
  <c r="L11" i="33"/>
  <c r="M11" i="33"/>
  <c r="N11" i="33"/>
  <c r="O11" i="33"/>
  <c r="P11" i="33"/>
  <c r="Q11" i="33"/>
  <c r="E12" i="33"/>
  <c r="F12" i="33"/>
  <c r="G12" i="33"/>
  <c r="H12" i="33"/>
  <c r="I12" i="33"/>
  <c r="J12" i="33"/>
  <c r="K12" i="33"/>
  <c r="L12" i="33"/>
  <c r="M12" i="33"/>
  <c r="N12" i="33"/>
  <c r="O12" i="33"/>
  <c r="P12" i="33"/>
  <c r="Q12" i="33"/>
  <c r="E13" i="33"/>
  <c r="F13" i="33"/>
  <c r="G13" i="33"/>
  <c r="H13" i="33"/>
  <c r="I13" i="33"/>
  <c r="J13" i="33"/>
  <c r="K13" i="33"/>
  <c r="L13" i="33"/>
  <c r="M13" i="33"/>
  <c r="N13" i="33"/>
  <c r="O13" i="33"/>
  <c r="P13" i="33"/>
  <c r="Q13" i="33"/>
  <c r="Q17" i="33"/>
  <c r="Q18" i="33"/>
  <c r="E19" i="33"/>
  <c r="F19" i="33"/>
  <c r="G19" i="33"/>
  <c r="H19" i="33"/>
  <c r="I19" i="33"/>
  <c r="J19" i="33"/>
  <c r="K19" i="33"/>
  <c r="L19" i="33"/>
  <c r="M19" i="33"/>
  <c r="N19" i="33"/>
  <c r="O19" i="33"/>
  <c r="P19" i="33"/>
  <c r="Q19" i="33"/>
  <c r="C21" i="33"/>
  <c r="E21" i="33"/>
  <c r="F21" i="33"/>
  <c r="G21" i="33"/>
  <c r="H21" i="33"/>
  <c r="I21" i="33"/>
  <c r="J21" i="33"/>
  <c r="K21" i="33"/>
  <c r="L21" i="33"/>
  <c r="M21" i="33"/>
  <c r="N21" i="33"/>
  <c r="O21" i="33"/>
  <c r="P21" i="33"/>
  <c r="Q21" i="33"/>
  <c r="C22" i="33"/>
  <c r="E22" i="33"/>
  <c r="F22" i="33"/>
  <c r="G22" i="33"/>
  <c r="H22" i="33"/>
  <c r="I22" i="33"/>
  <c r="J22" i="33"/>
  <c r="K22" i="33"/>
  <c r="L22" i="33"/>
  <c r="M22" i="33"/>
  <c r="N22" i="33"/>
  <c r="O22" i="33"/>
  <c r="P22" i="33"/>
  <c r="Q22" i="33"/>
  <c r="G23" i="33"/>
  <c r="J23" i="33"/>
  <c r="M23" i="33"/>
  <c r="P23" i="33"/>
  <c r="Q23" i="33"/>
  <c r="Q24" i="33"/>
  <c r="E25" i="33"/>
  <c r="F25" i="33"/>
  <c r="G25" i="33"/>
  <c r="H25" i="33"/>
  <c r="I25" i="33"/>
  <c r="J25" i="33"/>
  <c r="K25" i="33"/>
  <c r="L25" i="33"/>
  <c r="M25" i="33"/>
  <c r="N25" i="33"/>
  <c r="O25" i="33"/>
  <c r="P25" i="33"/>
  <c r="Q25" i="33"/>
  <c r="E26" i="33"/>
  <c r="F26" i="33"/>
  <c r="G26" i="33"/>
  <c r="H26" i="33"/>
  <c r="I26" i="33"/>
  <c r="J26" i="33"/>
  <c r="K26" i="33"/>
  <c r="L26" i="33"/>
  <c r="M26" i="33"/>
  <c r="N26" i="33"/>
  <c r="O26" i="33"/>
  <c r="P26" i="33"/>
  <c r="Q26" i="33"/>
  <c r="Q27" i="33"/>
  <c r="Q28" i="33"/>
  <c r="E29" i="33"/>
  <c r="F29" i="33"/>
  <c r="G29" i="33"/>
  <c r="H29" i="33"/>
  <c r="I29" i="33"/>
  <c r="J29" i="33"/>
  <c r="K29" i="33"/>
  <c r="L29" i="33"/>
  <c r="M29" i="33"/>
  <c r="N29" i="33"/>
  <c r="O29" i="33"/>
  <c r="P29" i="33"/>
  <c r="Q29" i="33"/>
  <c r="E31" i="33"/>
  <c r="F31" i="33"/>
  <c r="G31" i="33"/>
  <c r="H31" i="33"/>
  <c r="I31" i="33"/>
  <c r="J31" i="33"/>
  <c r="K31" i="33"/>
  <c r="L31" i="33"/>
  <c r="M31" i="33"/>
  <c r="N31" i="33"/>
  <c r="O31" i="33"/>
  <c r="P31" i="33"/>
  <c r="Q31" i="33"/>
  <c r="E33" i="33"/>
  <c r="F33" i="33"/>
  <c r="G33" i="33"/>
  <c r="H33" i="33"/>
  <c r="I33" i="33"/>
  <c r="J33" i="33"/>
  <c r="K33" i="33"/>
  <c r="L33" i="33"/>
  <c r="M33" i="33"/>
  <c r="N33" i="33"/>
  <c r="O33" i="33"/>
  <c r="P33" i="33"/>
  <c r="E35" i="33"/>
  <c r="F35" i="33"/>
  <c r="G35" i="33"/>
  <c r="H35" i="33"/>
  <c r="I35" i="33"/>
  <c r="J35" i="33"/>
  <c r="K35" i="33"/>
  <c r="L35" i="33"/>
  <c r="M35" i="33"/>
  <c r="N35" i="33"/>
  <c r="O35" i="33"/>
  <c r="P35" i="33"/>
  <c r="Q35" i="33"/>
  <c r="E37" i="33"/>
  <c r="F37" i="33"/>
  <c r="G37" i="33"/>
  <c r="H37" i="33"/>
  <c r="I37" i="33"/>
  <c r="J37" i="33"/>
  <c r="K37" i="33"/>
  <c r="L37" i="33"/>
  <c r="M37" i="33"/>
  <c r="N37" i="33"/>
  <c r="O37" i="33"/>
  <c r="P37" i="33"/>
  <c r="E40" i="33"/>
  <c r="F40" i="33"/>
  <c r="G40" i="33"/>
  <c r="H40" i="33"/>
  <c r="I40" i="33"/>
  <c r="J40" i="33"/>
  <c r="K40" i="33"/>
  <c r="L40" i="33"/>
  <c r="M40" i="33"/>
  <c r="N40" i="33"/>
  <c r="O40" i="33"/>
  <c r="P40" i="33"/>
  <c r="A1" i="32"/>
  <c r="E6" i="32"/>
  <c r="F6" i="32"/>
  <c r="G6" i="32"/>
  <c r="H6" i="32"/>
  <c r="I6" i="32"/>
  <c r="J6" i="32"/>
  <c r="K6" i="32"/>
  <c r="L6" i="32"/>
  <c r="M6" i="32"/>
  <c r="N6" i="32"/>
  <c r="O6" i="32"/>
  <c r="P6" i="32"/>
  <c r="B9" i="32"/>
  <c r="E9" i="32"/>
  <c r="F9" i="32"/>
  <c r="G9" i="32"/>
  <c r="H9" i="32"/>
  <c r="I9" i="32"/>
  <c r="J9" i="32"/>
  <c r="K9" i="32"/>
  <c r="L9" i="32"/>
  <c r="M9" i="32"/>
  <c r="N9" i="32"/>
  <c r="O9" i="32"/>
  <c r="P9" i="32"/>
  <c r="Q9" i="32"/>
  <c r="B10" i="32"/>
  <c r="E10" i="32"/>
  <c r="F10" i="32"/>
  <c r="G10" i="32"/>
  <c r="H10" i="32"/>
  <c r="I10" i="32"/>
  <c r="J10" i="32"/>
  <c r="K10" i="32"/>
  <c r="L10" i="32"/>
  <c r="M10" i="32"/>
  <c r="N10" i="32"/>
  <c r="O10" i="32"/>
  <c r="P10" i="32"/>
  <c r="Q10" i="32"/>
  <c r="B11" i="32"/>
  <c r="E11" i="32"/>
  <c r="F11" i="32"/>
  <c r="G11" i="32"/>
  <c r="H11" i="32"/>
  <c r="I11" i="32"/>
  <c r="J11" i="32"/>
  <c r="K11" i="32"/>
  <c r="L11" i="32"/>
  <c r="M11" i="32"/>
  <c r="N11" i="32"/>
  <c r="O11" i="32"/>
  <c r="P11" i="32"/>
  <c r="Q11" i="32"/>
  <c r="B12" i="32"/>
  <c r="E12" i="32"/>
  <c r="F12" i="32"/>
  <c r="G12" i="32"/>
  <c r="H12" i="32"/>
  <c r="I12" i="32"/>
  <c r="J12" i="32"/>
  <c r="K12" i="32"/>
  <c r="L12" i="32"/>
  <c r="M12" i="32"/>
  <c r="N12" i="32"/>
  <c r="O12" i="32"/>
  <c r="P12" i="32"/>
  <c r="Q12" i="32"/>
  <c r="B13" i="32"/>
  <c r="E13" i="32"/>
  <c r="F13" i="32"/>
  <c r="G13" i="32"/>
  <c r="H13" i="32"/>
  <c r="I13" i="32"/>
  <c r="J13" i="32"/>
  <c r="K13" i="32"/>
  <c r="L13" i="32"/>
  <c r="M13" i="32"/>
  <c r="N13" i="32"/>
  <c r="O13" i="32"/>
  <c r="P13" i="32"/>
  <c r="Q13" i="32"/>
  <c r="B14" i="32"/>
  <c r="E14" i="32"/>
  <c r="F14" i="32"/>
  <c r="G14" i="32"/>
  <c r="H14" i="32"/>
  <c r="I14" i="32"/>
  <c r="J14" i="32"/>
  <c r="K14" i="32"/>
  <c r="L14" i="32"/>
  <c r="M14" i="32"/>
  <c r="N14" i="32"/>
  <c r="O14" i="32"/>
  <c r="P14" i="32"/>
  <c r="Q14" i="32"/>
  <c r="E15" i="32"/>
  <c r="F15" i="32"/>
  <c r="G15" i="32"/>
  <c r="H15" i="32"/>
  <c r="I15" i="32"/>
  <c r="J15" i="32"/>
  <c r="K15" i="32"/>
  <c r="L15" i="32"/>
  <c r="M15" i="32"/>
  <c r="N15" i="32"/>
  <c r="O15" i="32"/>
  <c r="P15" i="32"/>
  <c r="Q15" i="32"/>
  <c r="B18" i="32"/>
  <c r="E18" i="32"/>
  <c r="F18" i="32"/>
  <c r="G18" i="32"/>
  <c r="H18" i="32"/>
  <c r="I18" i="32"/>
  <c r="J18" i="32"/>
  <c r="K18" i="32"/>
  <c r="L18" i="32"/>
  <c r="M18" i="32"/>
  <c r="N18" i="32"/>
  <c r="O18" i="32"/>
  <c r="P18" i="32"/>
  <c r="Q18" i="32"/>
  <c r="B19" i="32"/>
  <c r="E19" i="32"/>
  <c r="F19" i="32"/>
  <c r="G19" i="32"/>
  <c r="H19" i="32"/>
  <c r="I19" i="32"/>
  <c r="J19" i="32"/>
  <c r="K19" i="32"/>
  <c r="L19" i="32"/>
  <c r="M19" i="32"/>
  <c r="N19" i="32"/>
  <c r="O19" i="32"/>
  <c r="P19" i="32"/>
  <c r="Q19" i="32"/>
  <c r="B20" i="32"/>
  <c r="E20" i="32"/>
  <c r="F20" i="32"/>
  <c r="G20" i="32"/>
  <c r="H20" i="32"/>
  <c r="I20" i="32"/>
  <c r="J20" i="32"/>
  <c r="K20" i="32"/>
  <c r="L20" i="32"/>
  <c r="M20" i="32"/>
  <c r="N20" i="32"/>
  <c r="O20" i="32"/>
  <c r="P20" i="32"/>
  <c r="Q20" i="32"/>
  <c r="B21" i="32"/>
  <c r="E21" i="32"/>
  <c r="F21" i="32"/>
  <c r="G21" i="32"/>
  <c r="H21" i="32"/>
  <c r="I21" i="32"/>
  <c r="J21" i="32"/>
  <c r="K21" i="32"/>
  <c r="L21" i="32"/>
  <c r="M21" i="32"/>
  <c r="N21" i="32"/>
  <c r="O21" i="32"/>
  <c r="P21" i="32"/>
  <c r="Q21" i="32"/>
  <c r="B22" i="32"/>
  <c r="E22" i="32"/>
  <c r="F22" i="32"/>
  <c r="G22" i="32"/>
  <c r="H22" i="32"/>
  <c r="I22" i="32"/>
  <c r="J22" i="32"/>
  <c r="K22" i="32"/>
  <c r="L22" i="32"/>
  <c r="M22" i="32"/>
  <c r="N22" i="32"/>
  <c r="O22" i="32"/>
  <c r="P22" i="32"/>
  <c r="Q22" i="32"/>
  <c r="B23" i="32"/>
  <c r="E23" i="32"/>
  <c r="F23" i="32"/>
  <c r="G23" i="32"/>
  <c r="H23" i="32"/>
  <c r="I23" i="32"/>
  <c r="J23" i="32"/>
  <c r="K23" i="32"/>
  <c r="L23" i="32"/>
  <c r="M23" i="32"/>
  <c r="N23" i="32"/>
  <c r="O23" i="32"/>
  <c r="P23" i="32"/>
  <c r="Q23" i="32"/>
  <c r="E24" i="32"/>
  <c r="F24" i="32"/>
  <c r="G24" i="32"/>
  <c r="H24" i="32"/>
  <c r="I24" i="32"/>
  <c r="J24" i="32"/>
  <c r="K24" i="32"/>
  <c r="L24" i="32"/>
  <c r="M24" i="32"/>
  <c r="N24" i="32"/>
  <c r="O24" i="32"/>
  <c r="P24" i="32"/>
  <c r="Q24" i="32"/>
  <c r="E26" i="32"/>
  <c r="F26" i="32"/>
  <c r="G26" i="32"/>
  <c r="H26" i="32"/>
  <c r="I26" i="32"/>
  <c r="J26" i="32"/>
  <c r="K26" i="32"/>
  <c r="L26" i="32"/>
  <c r="M26" i="32"/>
  <c r="N26" i="32"/>
  <c r="O26" i="32"/>
  <c r="P26" i="32"/>
  <c r="Q26" i="32"/>
  <c r="A28" i="32"/>
  <c r="B29" i="32"/>
  <c r="E29" i="32"/>
  <c r="F29" i="32"/>
  <c r="G29" i="32"/>
  <c r="H29" i="32"/>
  <c r="I29" i="32"/>
  <c r="J29" i="32"/>
  <c r="K29" i="32"/>
  <c r="L29" i="32"/>
  <c r="M29" i="32"/>
  <c r="N29" i="32"/>
  <c r="O29" i="32"/>
  <c r="P29" i="32"/>
  <c r="Q29" i="32"/>
  <c r="B30" i="32"/>
  <c r="E30" i="32"/>
  <c r="F30" i="32"/>
  <c r="G30" i="32"/>
  <c r="H30" i="32"/>
  <c r="I30" i="32"/>
  <c r="J30" i="32"/>
  <c r="K30" i="32"/>
  <c r="L30" i="32"/>
  <c r="M30" i="32"/>
  <c r="N30" i="32"/>
  <c r="O30" i="32"/>
  <c r="P30" i="32"/>
  <c r="Q30" i="32"/>
  <c r="B31" i="32"/>
  <c r="E31" i="32"/>
  <c r="F31" i="32"/>
  <c r="G31" i="32"/>
  <c r="H31" i="32"/>
  <c r="I31" i="32"/>
  <c r="J31" i="32"/>
  <c r="K31" i="32"/>
  <c r="L31" i="32"/>
  <c r="M31" i="32"/>
  <c r="N31" i="32"/>
  <c r="O31" i="32"/>
  <c r="P31" i="32"/>
  <c r="Q31" i="32"/>
  <c r="B32" i="32"/>
  <c r="E32" i="32"/>
  <c r="F32" i="32"/>
  <c r="G32" i="32"/>
  <c r="H32" i="32"/>
  <c r="I32" i="32"/>
  <c r="J32" i="32"/>
  <c r="K32" i="32"/>
  <c r="L32" i="32"/>
  <c r="M32" i="32"/>
  <c r="N32" i="32"/>
  <c r="O32" i="32"/>
  <c r="P32" i="32"/>
  <c r="Q32" i="32"/>
  <c r="B33" i="32"/>
  <c r="E33" i="32"/>
  <c r="F33" i="32"/>
  <c r="G33" i="32"/>
  <c r="H33" i="32"/>
  <c r="I33" i="32"/>
  <c r="J33" i="32"/>
  <c r="K33" i="32"/>
  <c r="L33" i="32"/>
  <c r="M33" i="32"/>
  <c r="N33" i="32"/>
  <c r="O33" i="32"/>
  <c r="P33" i="32"/>
  <c r="Q33" i="32"/>
  <c r="B34" i="32"/>
  <c r="E34" i="32"/>
  <c r="F34" i="32"/>
  <c r="G34" i="32"/>
  <c r="H34" i="32"/>
  <c r="I34" i="32"/>
  <c r="J34" i="32"/>
  <c r="K34" i="32"/>
  <c r="L34" i="32"/>
  <c r="M34" i="32"/>
  <c r="N34" i="32"/>
  <c r="O34" i="32"/>
  <c r="P34" i="32"/>
  <c r="Q34" i="32"/>
  <c r="E35" i="32"/>
  <c r="F35" i="32"/>
  <c r="G35" i="32"/>
  <c r="H35" i="32"/>
  <c r="I35" i="32"/>
  <c r="J35" i="32"/>
  <c r="K35" i="32"/>
  <c r="L35" i="32"/>
  <c r="M35" i="32"/>
  <c r="N35" i="32"/>
  <c r="O35" i="32"/>
  <c r="P35" i="32"/>
  <c r="Q35" i="32"/>
  <c r="B38" i="32"/>
  <c r="E38" i="32"/>
  <c r="F38" i="32"/>
  <c r="G38" i="32"/>
  <c r="H38" i="32"/>
  <c r="I38" i="32"/>
  <c r="J38" i="32"/>
  <c r="K38" i="32"/>
  <c r="L38" i="32"/>
  <c r="M38" i="32"/>
  <c r="N38" i="32"/>
  <c r="O38" i="32"/>
  <c r="P38" i="32"/>
  <c r="Q38" i="32"/>
  <c r="B39" i="32"/>
  <c r="E39" i="32"/>
  <c r="F39" i="32"/>
  <c r="G39" i="32"/>
  <c r="H39" i="32"/>
  <c r="I39" i="32"/>
  <c r="J39" i="32"/>
  <c r="K39" i="32"/>
  <c r="L39" i="32"/>
  <c r="M39" i="32"/>
  <c r="N39" i="32"/>
  <c r="O39" i="32"/>
  <c r="P39" i="32"/>
  <c r="Q39" i="32"/>
  <c r="B40" i="32"/>
  <c r="E40" i="32"/>
  <c r="F40" i="32"/>
  <c r="G40" i="32"/>
  <c r="H40" i="32"/>
  <c r="I40" i="32"/>
  <c r="J40" i="32"/>
  <c r="K40" i="32"/>
  <c r="L40" i="32"/>
  <c r="M40" i="32"/>
  <c r="N40" i="32"/>
  <c r="O40" i="32"/>
  <c r="P40" i="32"/>
  <c r="Q40" i="32"/>
  <c r="B41" i="32"/>
  <c r="E41" i="32"/>
  <c r="F41" i="32"/>
  <c r="G41" i="32"/>
  <c r="H41" i="32"/>
  <c r="I41" i="32"/>
  <c r="J41" i="32"/>
  <c r="K41" i="32"/>
  <c r="L41" i="32"/>
  <c r="M41" i="32"/>
  <c r="N41" i="32"/>
  <c r="O41" i="32"/>
  <c r="P41" i="32"/>
  <c r="Q41" i="32"/>
  <c r="B42" i="32"/>
  <c r="E42" i="32"/>
  <c r="F42" i="32"/>
  <c r="G42" i="32"/>
  <c r="H42" i="32"/>
  <c r="I42" i="32"/>
  <c r="J42" i="32"/>
  <c r="K42" i="32"/>
  <c r="L42" i="32"/>
  <c r="M42" i="32"/>
  <c r="N42" i="32"/>
  <c r="O42" i="32"/>
  <c r="P42" i="32"/>
  <c r="Q42" i="32"/>
  <c r="B43" i="32"/>
  <c r="E43" i="32"/>
  <c r="F43" i="32"/>
  <c r="G43" i="32"/>
  <c r="H43" i="32"/>
  <c r="I43" i="32"/>
  <c r="J43" i="32"/>
  <c r="K43" i="32"/>
  <c r="L43" i="32"/>
  <c r="M43" i="32"/>
  <c r="N43" i="32"/>
  <c r="O43" i="32"/>
  <c r="P43" i="32"/>
  <c r="Q43" i="32"/>
  <c r="B44" i="32"/>
  <c r="E44" i="32"/>
  <c r="F44" i="32"/>
  <c r="G44" i="32"/>
  <c r="H44" i="32"/>
  <c r="I44" i="32"/>
  <c r="J44" i="32"/>
  <c r="K44" i="32"/>
  <c r="L44" i="32"/>
  <c r="M44" i="32"/>
  <c r="N44" i="32"/>
  <c r="O44" i="32"/>
  <c r="P44" i="32"/>
  <c r="Q44" i="32"/>
  <c r="B45" i="32"/>
  <c r="E45" i="32"/>
  <c r="F45" i="32"/>
  <c r="G45" i="32"/>
  <c r="H45" i="32"/>
  <c r="I45" i="32"/>
  <c r="J45" i="32"/>
  <c r="K45" i="32"/>
  <c r="L45" i="32"/>
  <c r="M45" i="32"/>
  <c r="N45" i="32"/>
  <c r="O45" i="32"/>
  <c r="P45" i="32"/>
  <c r="Q45" i="32"/>
  <c r="B46" i="32"/>
  <c r="E46" i="32"/>
  <c r="F46" i="32"/>
  <c r="G46" i="32"/>
  <c r="H46" i="32"/>
  <c r="I46" i="32"/>
  <c r="J46" i="32"/>
  <c r="K46" i="32"/>
  <c r="L46" i="32"/>
  <c r="M46" i="32"/>
  <c r="N46" i="32"/>
  <c r="O46" i="32"/>
  <c r="P46" i="32"/>
  <c r="Q46" i="32"/>
  <c r="B47" i="32"/>
  <c r="E47" i="32"/>
  <c r="F47" i="32"/>
  <c r="G47" i="32"/>
  <c r="H47" i="32"/>
  <c r="I47" i="32"/>
  <c r="J47" i="32"/>
  <c r="K47" i="32"/>
  <c r="L47" i="32"/>
  <c r="M47" i="32"/>
  <c r="N47" i="32"/>
  <c r="O47" i="32"/>
  <c r="P47" i="32"/>
  <c r="Q47" i="32"/>
  <c r="B48" i="32"/>
  <c r="E48" i="32"/>
  <c r="F48" i="32"/>
  <c r="G48" i="32"/>
  <c r="H48" i="32"/>
  <c r="I48" i="32"/>
  <c r="J48" i="32"/>
  <c r="K48" i="32"/>
  <c r="L48" i="32"/>
  <c r="M48" i="32"/>
  <c r="N48" i="32"/>
  <c r="O48" i="32"/>
  <c r="P48" i="32"/>
  <c r="Q48" i="32"/>
  <c r="B49" i="32"/>
  <c r="E49" i="32"/>
  <c r="F49" i="32"/>
  <c r="G49" i="32"/>
  <c r="H49" i="32"/>
  <c r="I49" i="32"/>
  <c r="J49" i="32"/>
  <c r="K49" i="32"/>
  <c r="L49" i="32"/>
  <c r="M49" i="32"/>
  <c r="N49" i="32"/>
  <c r="O49" i="32"/>
  <c r="P49" i="32"/>
  <c r="Q49" i="32"/>
  <c r="B50" i="32"/>
  <c r="E50" i="32"/>
  <c r="F50" i="32"/>
  <c r="G50" i="32"/>
  <c r="H50" i="32"/>
  <c r="I50" i="32"/>
  <c r="J50" i="32"/>
  <c r="K50" i="32"/>
  <c r="L50" i="32"/>
  <c r="M50" i="32"/>
  <c r="N50" i="32"/>
  <c r="O50" i="32"/>
  <c r="P50" i="32"/>
  <c r="Q50" i="32"/>
  <c r="B51" i="32"/>
  <c r="E51" i="32"/>
  <c r="F51" i="32"/>
  <c r="G51" i="32"/>
  <c r="H51" i="32"/>
  <c r="I51" i="32"/>
  <c r="J51" i="32"/>
  <c r="K51" i="32"/>
  <c r="L51" i="32"/>
  <c r="M51" i="32"/>
  <c r="N51" i="32"/>
  <c r="O51" i="32"/>
  <c r="P51" i="32"/>
  <c r="Q51" i="32"/>
  <c r="B52" i="32"/>
  <c r="E52" i="32"/>
  <c r="F52" i="32"/>
  <c r="G52" i="32"/>
  <c r="H52" i="32"/>
  <c r="I52" i="32"/>
  <c r="J52" i="32"/>
  <c r="K52" i="32"/>
  <c r="L52" i="32"/>
  <c r="M52" i="32"/>
  <c r="N52" i="32"/>
  <c r="O52" i="32"/>
  <c r="P52" i="32"/>
  <c r="Q52" i="32"/>
  <c r="B53" i="32"/>
  <c r="E53" i="32"/>
  <c r="F53" i="32"/>
  <c r="G53" i="32"/>
  <c r="H53" i="32"/>
  <c r="I53" i="32"/>
  <c r="J53" i="32"/>
  <c r="K53" i="32"/>
  <c r="L53" i="32"/>
  <c r="M53" i="32"/>
  <c r="N53" i="32"/>
  <c r="O53" i="32"/>
  <c r="P53" i="32"/>
  <c r="Q53" i="32"/>
  <c r="B54" i="32"/>
  <c r="E54" i="32"/>
  <c r="F54" i="32"/>
  <c r="G54" i="32"/>
  <c r="H54" i="32"/>
  <c r="I54" i="32"/>
  <c r="J54" i="32"/>
  <c r="K54" i="32"/>
  <c r="L54" i="32"/>
  <c r="M54" i="32"/>
  <c r="N54" i="32"/>
  <c r="O54" i="32"/>
  <c r="P54" i="32"/>
  <c r="Q54" i="32"/>
  <c r="B55" i="32"/>
  <c r="E55" i="32"/>
  <c r="F55" i="32"/>
  <c r="G55" i="32"/>
  <c r="H55" i="32"/>
  <c r="I55" i="32"/>
  <c r="J55" i="32"/>
  <c r="K55" i="32"/>
  <c r="L55" i="32"/>
  <c r="M55" i="32"/>
  <c r="N55" i="32"/>
  <c r="O55" i="32"/>
  <c r="P55" i="32"/>
  <c r="Q55" i="32"/>
  <c r="B56" i="32"/>
  <c r="E56" i="32"/>
  <c r="F56" i="32"/>
  <c r="G56" i="32"/>
  <c r="H56" i="32"/>
  <c r="I56" i="32"/>
  <c r="J56" i="32"/>
  <c r="K56" i="32"/>
  <c r="L56" i="32"/>
  <c r="M56" i="32"/>
  <c r="N56" i="32"/>
  <c r="O56" i="32"/>
  <c r="P56" i="32"/>
  <c r="Q56" i="32"/>
  <c r="B57" i="32"/>
  <c r="E57" i="32"/>
  <c r="F57" i="32"/>
  <c r="G57" i="32"/>
  <c r="H57" i="32"/>
  <c r="I57" i="32"/>
  <c r="J57" i="32"/>
  <c r="K57" i="32"/>
  <c r="L57" i="32"/>
  <c r="M57" i="32"/>
  <c r="N57" i="32"/>
  <c r="O57" i="32"/>
  <c r="P57" i="32"/>
  <c r="Q57" i="32"/>
  <c r="E58" i="32"/>
  <c r="F58" i="32"/>
  <c r="G58" i="32"/>
  <c r="H58" i="32"/>
  <c r="I58" i="32"/>
  <c r="J58" i="32"/>
  <c r="K58" i="32"/>
  <c r="L58" i="32"/>
  <c r="M58" i="32"/>
  <c r="N58" i="32"/>
  <c r="O58" i="32"/>
  <c r="P58" i="32"/>
  <c r="Q58" i="32"/>
  <c r="E61" i="32"/>
  <c r="F61" i="32"/>
  <c r="G61" i="32"/>
  <c r="H61" i="32"/>
  <c r="I61" i="32"/>
  <c r="J61" i="32"/>
  <c r="K61" i="32"/>
  <c r="L61" i="32"/>
  <c r="M61" i="32"/>
  <c r="N61" i="32"/>
  <c r="O61" i="32"/>
  <c r="P61" i="32"/>
  <c r="Q61" i="32"/>
  <c r="E62" i="32"/>
  <c r="F62" i="32"/>
  <c r="G62" i="32"/>
  <c r="H62" i="32"/>
  <c r="I62" i="32"/>
  <c r="J62" i="32"/>
  <c r="K62" i="32"/>
  <c r="L62" i="32"/>
  <c r="M62" i="32"/>
  <c r="N62" i="32"/>
  <c r="O62" i="32"/>
  <c r="P62" i="32"/>
  <c r="Q62" i="32"/>
  <c r="E64" i="32"/>
  <c r="F64" i="32"/>
  <c r="G64" i="32"/>
  <c r="H64" i="32"/>
  <c r="I64" i="32"/>
  <c r="J64" i="32"/>
  <c r="K64" i="32"/>
  <c r="L64" i="32"/>
  <c r="M64" i="32"/>
  <c r="N64" i="32"/>
  <c r="O64" i="32"/>
  <c r="P64" i="32"/>
  <c r="Q64" i="32"/>
  <c r="E65" i="32"/>
  <c r="F65" i="32"/>
  <c r="G65" i="32"/>
  <c r="H65" i="32"/>
  <c r="I65" i="32"/>
  <c r="J65" i="32"/>
  <c r="K65" i="32"/>
  <c r="L65" i="32"/>
  <c r="M65" i="32"/>
  <c r="N65" i="32"/>
  <c r="O65" i="32"/>
  <c r="P65" i="32"/>
  <c r="Q65" i="32"/>
  <c r="E66" i="32"/>
  <c r="F66" i="32"/>
  <c r="G66" i="32"/>
  <c r="H66" i="32"/>
  <c r="I66" i="32"/>
  <c r="J66" i="32"/>
  <c r="K66" i="32"/>
  <c r="L66" i="32"/>
  <c r="M66" i="32"/>
  <c r="N66" i="32"/>
  <c r="O66" i="32"/>
  <c r="P66" i="32"/>
  <c r="Q66" i="32"/>
  <c r="E67" i="32"/>
  <c r="F67" i="32"/>
  <c r="G67" i="32"/>
  <c r="H67" i="32"/>
  <c r="I67" i="32"/>
  <c r="J67" i="32"/>
  <c r="K67" i="32"/>
  <c r="L67" i="32"/>
  <c r="M67" i="32"/>
  <c r="N67" i="32"/>
  <c r="O67" i="32"/>
  <c r="P67" i="32"/>
  <c r="Q67" i="32"/>
  <c r="E68" i="32"/>
  <c r="F68" i="32"/>
  <c r="G68" i="32"/>
  <c r="H68" i="32"/>
  <c r="I68" i="32"/>
  <c r="J68" i="32"/>
  <c r="K68" i="32"/>
  <c r="L68" i="32"/>
  <c r="M68" i="32"/>
  <c r="N68" i="32"/>
  <c r="O68" i="32"/>
  <c r="P68" i="32"/>
  <c r="Q68" i="32"/>
  <c r="E69" i="32"/>
  <c r="F69" i="32"/>
  <c r="G69" i="32"/>
  <c r="H69" i="32"/>
  <c r="I69" i="32"/>
  <c r="J69" i="32"/>
  <c r="K69" i="32"/>
  <c r="L69" i="32"/>
  <c r="M69" i="32"/>
  <c r="N69" i="32"/>
  <c r="O69" i="32"/>
  <c r="P69" i="32"/>
  <c r="Q69" i="32"/>
  <c r="E70" i="32"/>
  <c r="F70" i="32"/>
  <c r="G70" i="32"/>
  <c r="H70" i="32"/>
  <c r="I70" i="32"/>
  <c r="J70" i="32"/>
  <c r="K70" i="32"/>
  <c r="L70" i="32"/>
  <c r="M70" i="32"/>
  <c r="N70" i="32"/>
  <c r="O70" i="32"/>
  <c r="P70" i="32"/>
  <c r="Q70" i="32"/>
  <c r="E71" i="32"/>
  <c r="F71" i="32"/>
  <c r="G71" i="32"/>
  <c r="H71" i="32"/>
  <c r="I71" i="32"/>
  <c r="J71" i="32"/>
  <c r="K71" i="32"/>
  <c r="L71" i="32"/>
  <c r="M71" i="32"/>
  <c r="N71" i="32"/>
  <c r="O71" i="32"/>
  <c r="P71" i="32"/>
  <c r="Q71" i="32"/>
  <c r="E73" i="32"/>
  <c r="F73" i="32"/>
  <c r="G73" i="32"/>
  <c r="H73" i="32"/>
  <c r="I73" i="32"/>
  <c r="J73" i="32"/>
  <c r="K73" i="32"/>
  <c r="L73" i="32"/>
  <c r="M73" i="32"/>
  <c r="N73" i="32"/>
  <c r="O73" i="32"/>
  <c r="P73" i="32"/>
  <c r="Q73" i="32"/>
  <c r="E77" i="32"/>
  <c r="F77" i="32"/>
  <c r="G77" i="32"/>
  <c r="H77" i="32"/>
  <c r="I77" i="32"/>
  <c r="J77" i="32"/>
  <c r="K77" i="32"/>
  <c r="L77" i="32"/>
  <c r="M77" i="32"/>
  <c r="N77" i="32"/>
  <c r="O77" i="32"/>
  <c r="P77" i="32"/>
  <c r="E78" i="32"/>
  <c r="F78" i="32"/>
  <c r="G78" i="32"/>
  <c r="H78" i="32"/>
  <c r="I78" i="32"/>
  <c r="J78" i="32"/>
  <c r="K78" i="32"/>
  <c r="L78" i="32"/>
  <c r="M78" i="32"/>
  <c r="N78" i="32"/>
  <c r="O78" i="32"/>
  <c r="P78" i="32"/>
  <c r="A1" i="30"/>
  <c r="F10" i="30"/>
  <c r="I10" i="30"/>
  <c r="F11" i="30"/>
  <c r="I11" i="30"/>
  <c r="F12" i="30"/>
  <c r="I12" i="30"/>
  <c r="F13" i="30"/>
  <c r="I13" i="30"/>
  <c r="F14" i="30"/>
  <c r="I14" i="30"/>
  <c r="F15" i="30"/>
  <c r="I15" i="30"/>
  <c r="F17" i="30"/>
  <c r="C18" i="30"/>
  <c r="F18" i="30"/>
  <c r="I18" i="30"/>
  <c r="C19" i="30"/>
  <c r="F19" i="30"/>
  <c r="I19" i="30"/>
  <c r="C20" i="30"/>
  <c r="F20" i="30"/>
  <c r="I20" i="30"/>
  <c r="C21" i="30"/>
  <c r="F21" i="30"/>
  <c r="I21" i="30"/>
  <c r="C22" i="30"/>
  <c r="F22" i="30"/>
  <c r="I22" i="30"/>
  <c r="C23" i="30"/>
  <c r="F23" i="30"/>
  <c r="I23" i="30"/>
  <c r="C24" i="30"/>
  <c r="F24" i="30"/>
  <c r="I24" i="30"/>
  <c r="F25" i="30"/>
  <c r="I25" i="30"/>
  <c r="F26" i="30"/>
  <c r="F27" i="30"/>
  <c r="I27" i="30"/>
  <c r="F28" i="30"/>
  <c r="F29" i="30"/>
  <c r="I29" i="30"/>
  <c r="F35" i="30"/>
  <c r="I35" i="30"/>
  <c r="F36" i="30"/>
  <c r="I36" i="30"/>
  <c r="F37" i="30"/>
  <c r="I37" i="30"/>
  <c r="F38" i="30"/>
  <c r="I38" i="30"/>
  <c r="F39" i="30"/>
  <c r="I39" i="30"/>
  <c r="F40" i="30"/>
  <c r="I40" i="30"/>
  <c r="F41" i="30"/>
  <c r="I41" i="30"/>
  <c r="F42" i="30"/>
  <c r="I42" i="30"/>
  <c r="F45" i="30"/>
  <c r="I45" i="30"/>
  <c r="F46" i="30"/>
  <c r="I46" i="30"/>
  <c r="F47" i="30"/>
  <c r="I47" i="30"/>
  <c r="F48" i="30"/>
  <c r="I48" i="30"/>
  <c r="F49" i="30"/>
  <c r="F50" i="30"/>
  <c r="I50" i="30"/>
  <c r="F53" i="30"/>
  <c r="I53" i="30"/>
  <c r="A1" i="27"/>
  <c r="E6" i="27"/>
  <c r="F6" i="27"/>
  <c r="G6" i="27"/>
  <c r="H6" i="27"/>
  <c r="I6" i="27"/>
  <c r="J6" i="27"/>
  <c r="K6" i="27"/>
  <c r="L6" i="27"/>
  <c r="M6" i="27"/>
  <c r="N6" i="27"/>
  <c r="O6" i="27"/>
  <c r="P6" i="27"/>
  <c r="E8" i="27"/>
  <c r="F8" i="27"/>
  <c r="G8" i="27"/>
  <c r="H8" i="27"/>
  <c r="I8" i="27"/>
  <c r="J8" i="27"/>
  <c r="K8" i="27"/>
  <c r="L8" i="27"/>
  <c r="M8" i="27"/>
  <c r="N8" i="27"/>
  <c r="O8" i="27"/>
  <c r="P8" i="27"/>
  <c r="E11" i="27"/>
  <c r="F11" i="27"/>
  <c r="G11" i="27"/>
  <c r="H11" i="27"/>
  <c r="I11" i="27"/>
  <c r="J11" i="27"/>
  <c r="K11" i="27"/>
  <c r="L11" i="27"/>
  <c r="M11" i="27"/>
  <c r="N11" i="27"/>
  <c r="O11" i="27"/>
  <c r="P11" i="27"/>
  <c r="Q11" i="27"/>
  <c r="E12" i="27"/>
  <c r="F12" i="27"/>
  <c r="G12" i="27"/>
  <c r="H12" i="27"/>
  <c r="I12" i="27"/>
  <c r="J12" i="27"/>
  <c r="K12" i="27"/>
  <c r="L12" i="27"/>
  <c r="M12" i="27"/>
  <c r="N12" i="27"/>
  <c r="O12" i="27"/>
  <c r="P12" i="27"/>
  <c r="Q12" i="27"/>
  <c r="E13" i="27"/>
  <c r="F13" i="27"/>
  <c r="G13" i="27"/>
  <c r="H13" i="27"/>
  <c r="I13" i="27"/>
  <c r="J13" i="27"/>
  <c r="K13" i="27"/>
  <c r="L13" i="27"/>
  <c r="M13" i="27"/>
  <c r="N13" i="27"/>
  <c r="O13" i="27"/>
  <c r="P13" i="27"/>
  <c r="Q13" i="27"/>
  <c r="Q17" i="27"/>
  <c r="Q18" i="27"/>
  <c r="E19" i="27"/>
  <c r="F19" i="27"/>
  <c r="G19" i="27"/>
  <c r="H19" i="27"/>
  <c r="I19" i="27"/>
  <c r="J19" i="27"/>
  <c r="K19" i="27"/>
  <c r="L19" i="27"/>
  <c r="M19" i="27"/>
  <c r="N19" i="27"/>
  <c r="O19" i="27"/>
  <c r="P19" i="27"/>
  <c r="Q19" i="27"/>
  <c r="C21" i="27"/>
  <c r="E21" i="27"/>
  <c r="F21" i="27"/>
  <c r="G21" i="27"/>
  <c r="H21" i="27"/>
  <c r="I21" i="27"/>
  <c r="J21" i="27"/>
  <c r="K21" i="27"/>
  <c r="L21" i="27"/>
  <c r="M21" i="27"/>
  <c r="N21" i="27"/>
  <c r="O21" i="27"/>
  <c r="P21" i="27"/>
  <c r="Q21" i="27"/>
  <c r="C22" i="27"/>
  <c r="E22" i="27"/>
  <c r="F22" i="27"/>
  <c r="G22" i="27"/>
  <c r="H22" i="27"/>
  <c r="I22" i="27"/>
  <c r="J22" i="27"/>
  <c r="K22" i="27"/>
  <c r="L22" i="27"/>
  <c r="M22" i="27"/>
  <c r="N22" i="27"/>
  <c r="O22" i="27"/>
  <c r="P22" i="27"/>
  <c r="Q22" i="27"/>
  <c r="G23" i="27"/>
  <c r="J23" i="27"/>
  <c r="M23" i="27"/>
  <c r="P23" i="27"/>
  <c r="Q23" i="27"/>
  <c r="Q24" i="27"/>
  <c r="E25" i="27"/>
  <c r="F25" i="27"/>
  <c r="G25" i="27"/>
  <c r="H25" i="27"/>
  <c r="I25" i="27"/>
  <c r="J25" i="27"/>
  <c r="K25" i="27"/>
  <c r="L25" i="27"/>
  <c r="M25" i="27"/>
  <c r="N25" i="27"/>
  <c r="O25" i="27"/>
  <c r="P25" i="27"/>
  <c r="Q25" i="27"/>
  <c r="E26" i="27"/>
  <c r="F26" i="27"/>
  <c r="G26" i="27"/>
  <c r="H26" i="27"/>
  <c r="I26" i="27"/>
  <c r="J26" i="27"/>
  <c r="K26" i="27"/>
  <c r="L26" i="27"/>
  <c r="M26" i="27"/>
  <c r="N26" i="27"/>
  <c r="O26" i="27"/>
  <c r="P26" i="27"/>
  <c r="Q26" i="27"/>
  <c r="Q27" i="27"/>
  <c r="Q28" i="27"/>
  <c r="E29" i="27"/>
  <c r="F29" i="27"/>
  <c r="G29" i="27"/>
  <c r="H29" i="27"/>
  <c r="I29" i="27"/>
  <c r="J29" i="27"/>
  <c r="K29" i="27"/>
  <c r="L29" i="27"/>
  <c r="M29" i="27"/>
  <c r="N29" i="27"/>
  <c r="O29" i="27"/>
  <c r="P29" i="27"/>
  <c r="Q29" i="27"/>
  <c r="E31" i="27"/>
  <c r="F31" i="27"/>
  <c r="G31" i="27"/>
  <c r="H31" i="27"/>
  <c r="I31" i="27"/>
  <c r="J31" i="27"/>
  <c r="K31" i="27"/>
  <c r="L31" i="27"/>
  <c r="M31" i="27"/>
  <c r="N31" i="27"/>
  <c r="O31" i="27"/>
  <c r="P31" i="27"/>
  <c r="Q31" i="27"/>
  <c r="E33" i="27"/>
  <c r="F33" i="27"/>
  <c r="G33" i="27"/>
  <c r="H33" i="27"/>
  <c r="I33" i="27"/>
  <c r="J33" i="27"/>
  <c r="K33" i="27"/>
  <c r="L33" i="27"/>
  <c r="M33" i="27"/>
  <c r="N33" i="27"/>
  <c r="O33" i="27"/>
  <c r="P33" i="27"/>
  <c r="E35" i="27"/>
  <c r="F35" i="27"/>
  <c r="G35" i="27"/>
  <c r="H35" i="27"/>
  <c r="I35" i="27"/>
  <c r="J35" i="27"/>
  <c r="K35" i="27"/>
  <c r="L35" i="27"/>
  <c r="M35" i="27"/>
  <c r="N35" i="27"/>
  <c r="O35" i="27"/>
  <c r="P35" i="27"/>
  <c r="Q35" i="27"/>
  <c r="E37" i="27"/>
  <c r="F37" i="27"/>
  <c r="G37" i="27"/>
  <c r="H37" i="27"/>
  <c r="I37" i="27"/>
  <c r="J37" i="27"/>
  <c r="K37" i="27"/>
  <c r="L37" i="27"/>
  <c r="M37" i="27"/>
  <c r="N37" i="27"/>
  <c r="O37" i="27"/>
  <c r="P37" i="27"/>
  <c r="E40" i="27"/>
  <c r="F40" i="27"/>
  <c r="G40" i="27"/>
  <c r="H40" i="27"/>
  <c r="I40" i="27"/>
  <c r="J40" i="27"/>
  <c r="K40" i="27"/>
  <c r="L40" i="27"/>
  <c r="M40" i="27"/>
  <c r="N40" i="27"/>
  <c r="O40" i="27"/>
  <c r="P40" i="27"/>
  <c r="A1" i="28"/>
  <c r="E6" i="28"/>
  <c r="F6" i="28"/>
  <c r="G6" i="28"/>
  <c r="H6" i="28"/>
  <c r="I6" i="28"/>
  <c r="J6" i="28"/>
  <c r="K6" i="28"/>
  <c r="L6" i="28"/>
  <c r="M6" i="28"/>
  <c r="N6" i="28"/>
  <c r="O6" i="28"/>
  <c r="P6" i="28"/>
  <c r="B9" i="28"/>
  <c r="E9" i="28"/>
  <c r="F9" i="28"/>
  <c r="G9" i="28"/>
  <c r="H9" i="28"/>
  <c r="I9" i="28"/>
  <c r="J9" i="28"/>
  <c r="K9" i="28"/>
  <c r="L9" i="28"/>
  <c r="M9" i="28"/>
  <c r="N9" i="28"/>
  <c r="O9" i="28"/>
  <c r="P9" i="28"/>
  <c r="Q9" i="28"/>
  <c r="B10" i="28"/>
  <c r="E10" i="28"/>
  <c r="F10" i="28"/>
  <c r="G10" i="28"/>
  <c r="H10" i="28"/>
  <c r="I10" i="28"/>
  <c r="J10" i="28"/>
  <c r="K10" i="28"/>
  <c r="L10" i="28"/>
  <c r="M10" i="28"/>
  <c r="N10" i="28"/>
  <c r="O10" i="28"/>
  <c r="P10" i="28"/>
  <c r="Q10" i="28"/>
  <c r="B11" i="28"/>
  <c r="E11" i="28"/>
  <c r="F11" i="28"/>
  <c r="G11" i="28"/>
  <c r="H11" i="28"/>
  <c r="I11" i="28"/>
  <c r="J11" i="28"/>
  <c r="K11" i="28"/>
  <c r="L11" i="28"/>
  <c r="M11" i="28"/>
  <c r="N11" i="28"/>
  <c r="O11" i="28"/>
  <c r="P11" i="28"/>
  <c r="Q11" i="28"/>
  <c r="B12" i="28"/>
  <c r="E12" i="28"/>
  <c r="F12" i="28"/>
  <c r="G12" i="28"/>
  <c r="H12" i="28"/>
  <c r="I12" i="28"/>
  <c r="J12" i="28"/>
  <c r="K12" i="28"/>
  <c r="L12" i="28"/>
  <c r="M12" i="28"/>
  <c r="N12" i="28"/>
  <c r="O12" i="28"/>
  <c r="P12" i="28"/>
  <c r="Q12" i="28"/>
  <c r="B13" i="28"/>
  <c r="E13" i="28"/>
  <c r="F13" i="28"/>
  <c r="G13" i="28"/>
  <c r="H13" i="28"/>
  <c r="I13" i="28"/>
  <c r="J13" i="28"/>
  <c r="K13" i="28"/>
  <c r="L13" i="28"/>
  <c r="M13" i="28"/>
  <c r="N13" i="28"/>
  <c r="O13" i="28"/>
  <c r="P13" i="28"/>
  <c r="Q13" i="28"/>
  <c r="B14" i="28"/>
  <c r="E14" i="28"/>
  <c r="F14" i="28"/>
  <c r="G14" i="28"/>
  <c r="H14" i="28"/>
  <c r="I14" i="28"/>
  <c r="J14" i="28"/>
  <c r="K14" i="28"/>
  <c r="L14" i="28"/>
  <c r="M14" i="28"/>
  <c r="N14" i="28"/>
  <c r="O14" i="28"/>
  <c r="P14" i="28"/>
  <c r="Q14" i="28"/>
  <c r="E15" i="28"/>
  <c r="F15" i="28"/>
  <c r="G15" i="28"/>
  <c r="H15" i="28"/>
  <c r="I15" i="28"/>
  <c r="J15" i="28"/>
  <c r="K15" i="28"/>
  <c r="L15" i="28"/>
  <c r="M15" i="28"/>
  <c r="N15" i="28"/>
  <c r="O15" i="28"/>
  <c r="P15" i="28"/>
  <c r="Q15" i="28"/>
  <c r="B18" i="28"/>
  <c r="E18" i="28"/>
  <c r="F18" i="28"/>
  <c r="G18" i="28"/>
  <c r="H18" i="28"/>
  <c r="I18" i="28"/>
  <c r="J18" i="28"/>
  <c r="K18" i="28"/>
  <c r="L18" i="28"/>
  <c r="M18" i="28"/>
  <c r="N18" i="28"/>
  <c r="O18" i="28"/>
  <c r="P18" i="28"/>
  <c r="Q18" i="28"/>
  <c r="B19" i="28"/>
  <c r="E19" i="28"/>
  <c r="F19" i="28"/>
  <c r="G19" i="28"/>
  <c r="H19" i="28"/>
  <c r="I19" i="28"/>
  <c r="J19" i="28"/>
  <c r="K19" i="28"/>
  <c r="L19" i="28"/>
  <c r="M19" i="28"/>
  <c r="N19" i="28"/>
  <c r="O19" i="28"/>
  <c r="P19" i="28"/>
  <c r="Q19" i="28"/>
  <c r="B20" i="28"/>
  <c r="E20" i="28"/>
  <c r="F20" i="28"/>
  <c r="G20" i="28"/>
  <c r="H20" i="28"/>
  <c r="I20" i="28"/>
  <c r="J20" i="28"/>
  <c r="K20" i="28"/>
  <c r="L20" i="28"/>
  <c r="M20" i="28"/>
  <c r="N20" i="28"/>
  <c r="O20" i="28"/>
  <c r="P20" i="28"/>
  <c r="Q20" i="28"/>
  <c r="B21" i="28"/>
  <c r="E21" i="28"/>
  <c r="F21" i="28"/>
  <c r="G21" i="28"/>
  <c r="H21" i="28"/>
  <c r="I21" i="28"/>
  <c r="J21" i="28"/>
  <c r="K21" i="28"/>
  <c r="L21" i="28"/>
  <c r="M21" i="28"/>
  <c r="N21" i="28"/>
  <c r="O21" i="28"/>
  <c r="P21" i="28"/>
  <c r="Q21" i="28"/>
  <c r="B22" i="28"/>
  <c r="E22" i="28"/>
  <c r="F22" i="28"/>
  <c r="G22" i="28"/>
  <c r="H22" i="28"/>
  <c r="I22" i="28"/>
  <c r="J22" i="28"/>
  <c r="K22" i="28"/>
  <c r="L22" i="28"/>
  <c r="M22" i="28"/>
  <c r="N22" i="28"/>
  <c r="O22" i="28"/>
  <c r="P22" i="28"/>
  <c r="Q22" i="28"/>
  <c r="B23" i="28"/>
  <c r="E23" i="28"/>
  <c r="F23" i="28"/>
  <c r="G23" i="28"/>
  <c r="H23" i="28"/>
  <c r="I23" i="28"/>
  <c r="J23" i="28"/>
  <c r="K23" i="28"/>
  <c r="L23" i="28"/>
  <c r="M23" i="28"/>
  <c r="N23" i="28"/>
  <c r="O23" i="28"/>
  <c r="P23" i="28"/>
  <c r="Q23" i="28"/>
  <c r="E24" i="28"/>
  <c r="F24" i="28"/>
  <c r="G24" i="28"/>
  <c r="H24" i="28"/>
  <c r="I24" i="28"/>
  <c r="J24" i="28"/>
  <c r="K24" i="28"/>
  <c r="L24" i="28"/>
  <c r="M24" i="28"/>
  <c r="N24" i="28"/>
  <c r="O24" i="28"/>
  <c r="P24" i="28"/>
  <c r="Q24" i="28"/>
  <c r="E26" i="28"/>
  <c r="F26" i="28"/>
  <c r="G26" i="28"/>
  <c r="H26" i="28"/>
  <c r="I26" i="28"/>
  <c r="J26" i="28"/>
  <c r="K26" i="28"/>
  <c r="L26" i="28"/>
  <c r="M26" i="28"/>
  <c r="N26" i="28"/>
  <c r="O26" i="28"/>
  <c r="P26" i="28"/>
  <c r="Q26" i="28"/>
  <c r="A28" i="28"/>
  <c r="B29" i="28"/>
  <c r="E29" i="28"/>
  <c r="F29" i="28"/>
  <c r="G29" i="28"/>
  <c r="H29" i="28"/>
  <c r="I29" i="28"/>
  <c r="J29" i="28"/>
  <c r="K29" i="28"/>
  <c r="L29" i="28"/>
  <c r="M29" i="28"/>
  <c r="N29" i="28"/>
  <c r="O29" i="28"/>
  <c r="P29" i="28"/>
  <c r="Q29" i="28"/>
  <c r="B30" i="28"/>
  <c r="E30" i="28"/>
  <c r="F30" i="28"/>
  <c r="G30" i="28"/>
  <c r="H30" i="28"/>
  <c r="I30" i="28"/>
  <c r="J30" i="28"/>
  <c r="K30" i="28"/>
  <c r="L30" i="28"/>
  <c r="M30" i="28"/>
  <c r="N30" i="28"/>
  <c r="O30" i="28"/>
  <c r="P30" i="28"/>
  <c r="Q30" i="28"/>
  <c r="B31" i="28"/>
  <c r="E31" i="28"/>
  <c r="F31" i="28"/>
  <c r="G31" i="28"/>
  <c r="H31" i="28"/>
  <c r="I31" i="28"/>
  <c r="J31" i="28"/>
  <c r="K31" i="28"/>
  <c r="L31" i="28"/>
  <c r="M31" i="28"/>
  <c r="N31" i="28"/>
  <c r="O31" i="28"/>
  <c r="P31" i="28"/>
  <c r="Q31" i="28"/>
  <c r="B32" i="28"/>
  <c r="E32" i="28"/>
  <c r="F32" i="28"/>
  <c r="G32" i="28"/>
  <c r="H32" i="28"/>
  <c r="I32" i="28"/>
  <c r="J32" i="28"/>
  <c r="K32" i="28"/>
  <c r="L32" i="28"/>
  <c r="M32" i="28"/>
  <c r="N32" i="28"/>
  <c r="O32" i="28"/>
  <c r="P32" i="28"/>
  <c r="Q32" i="28"/>
  <c r="B33" i="28"/>
  <c r="E33" i="28"/>
  <c r="F33" i="28"/>
  <c r="G33" i="28"/>
  <c r="H33" i="28"/>
  <c r="I33" i="28"/>
  <c r="J33" i="28"/>
  <c r="K33" i="28"/>
  <c r="L33" i="28"/>
  <c r="M33" i="28"/>
  <c r="N33" i="28"/>
  <c r="O33" i="28"/>
  <c r="P33" i="28"/>
  <c r="Q33" i="28"/>
  <c r="B34" i="28"/>
  <c r="E34" i="28"/>
  <c r="F34" i="28"/>
  <c r="G34" i="28"/>
  <c r="H34" i="28"/>
  <c r="I34" i="28"/>
  <c r="J34" i="28"/>
  <c r="K34" i="28"/>
  <c r="L34" i="28"/>
  <c r="M34" i="28"/>
  <c r="N34" i="28"/>
  <c r="O34" i="28"/>
  <c r="P34" i="28"/>
  <c r="Q34" i="28"/>
  <c r="E35" i="28"/>
  <c r="F35" i="28"/>
  <c r="G35" i="28"/>
  <c r="H35" i="28"/>
  <c r="I35" i="28"/>
  <c r="J35" i="28"/>
  <c r="K35" i="28"/>
  <c r="L35" i="28"/>
  <c r="M35" i="28"/>
  <c r="N35" i="28"/>
  <c r="O35" i="28"/>
  <c r="P35" i="28"/>
  <c r="Q35" i="28"/>
  <c r="B38" i="28"/>
  <c r="E38" i="28"/>
  <c r="F38" i="28"/>
  <c r="G38" i="28"/>
  <c r="H38" i="28"/>
  <c r="I38" i="28"/>
  <c r="J38" i="28"/>
  <c r="K38" i="28"/>
  <c r="L38" i="28"/>
  <c r="M38" i="28"/>
  <c r="N38" i="28"/>
  <c r="O38" i="28"/>
  <c r="P38" i="28"/>
  <c r="Q38" i="28"/>
  <c r="B39" i="28"/>
  <c r="E39" i="28"/>
  <c r="F39" i="28"/>
  <c r="G39" i="28"/>
  <c r="H39" i="28"/>
  <c r="I39" i="28"/>
  <c r="J39" i="28"/>
  <c r="K39" i="28"/>
  <c r="L39" i="28"/>
  <c r="M39" i="28"/>
  <c r="N39" i="28"/>
  <c r="O39" i="28"/>
  <c r="P39" i="28"/>
  <c r="Q39" i="28"/>
  <c r="B40" i="28"/>
  <c r="E40" i="28"/>
  <c r="F40" i="28"/>
  <c r="G40" i="28"/>
  <c r="H40" i="28"/>
  <c r="I40" i="28"/>
  <c r="J40" i="28"/>
  <c r="K40" i="28"/>
  <c r="L40" i="28"/>
  <c r="M40" i="28"/>
  <c r="N40" i="28"/>
  <c r="O40" i="28"/>
  <c r="P40" i="28"/>
  <c r="Q40" i="28"/>
  <c r="B41" i="28"/>
  <c r="E41" i="28"/>
  <c r="F41" i="28"/>
  <c r="G41" i="28"/>
  <c r="H41" i="28"/>
  <c r="I41" i="28"/>
  <c r="J41" i="28"/>
  <c r="K41" i="28"/>
  <c r="L41" i="28"/>
  <c r="M41" i="28"/>
  <c r="N41" i="28"/>
  <c r="O41" i="28"/>
  <c r="P41" i="28"/>
  <c r="Q41" i="28"/>
  <c r="B42" i="28"/>
  <c r="E42" i="28"/>
  <c r="F42" i="28"/>
  <c r="G42" i="28"/>
  <c r="H42" i="28"/>
  <c r="I42" i="28"/>
  <c r="J42" i="28"/>
  <c r="K42" i="28"/>
  <c r="L42" i="28"/>
  <c r="M42" i="28"/>
  <c r="N42" i="28"/>
  <c r="O42" i="28"/>
  <c r="P42" i="28"/>
  <c r="Q42" i="28"/>
  <c r="B43" i="28"/>
  <c r="E43" i="28"/>
  <c r="F43" i="28"/>
  <c r="G43" i="28"/>
  <c r="H43" i="28"/>
  <c r="I43" i="28"/>
  <c r="J43" i="28"/>
  <c r="K43" i="28"/>
  <c r="L43" i="28"/>
  <c r="M43" i="28"/>
  <c r="N43" i="28"/>
  <c r="O43" i="28"/>
  <c r="P43" i="28"/>
  <c r="Q43" i="28"/>
  <c r="B44" i="28"/>
  <c r="E44" i="28"/>
  <c r="F44" i="28"/>
  <c r="G44" i="28"/>
  <c r="H44" i="28"/>
  <c r="I44" i="28"/>
  <c r="J44" i="28"/>
  <c r="K44" i="28"/>
  <c r="L44" i="28"/>
  <c r="M44" i="28"/>
  <c r="N44" i="28"/>
  <c r="O44" i="28"/>
  <c r="P44" i="28"/>
  <c r="Q44" i="28"/>
  <c r="B45" i="28"/>
  <c r="E45" i="28"/>
  <c r="F45" i="28"/>
  <c r="G45" i="28"/>
  <c r="H45" i="28"/>
  <c r="I45" i="28"/>
  <c r="J45" i="28"/>
  <c r="K45" i="28"/>
  <c r="L45" i="28"/>
  <c r="M45" i="28"/>
  <c r="N45" i="28"/>
  <c r="O45" i="28"/>
  <c r="P45" i="28"/>
  <c r="Q45" i="28"/>
  <c r="B46" i="28"/>
  <c r="E46" i="28"/>
  <c r="F46" i="28"/>
  <c r="G46" i="28"/>
  <c r="H46" i="28"/>
  <c r="I46" i="28"/>
  <c r="J46" i="28"/>
  <c r="K46" i="28"/>
  <c r="L46" i="28"/>
  <c r="M46" i="28"/>
  <c r="N46" i="28"/>
  <c r="O46" i="28"/>
  <c r="P46" i="28"/>
  <c r="Q46" i="28"/>
  <c r="B47" i="28"/>
  <c r="E47" i="28"/>
  <c r="F47" i="28"/>
  <c r="G47" i="28"/>
  <c r="H47" i="28"/>
  <c r="I47" i="28"/>
  <c r="J47" i="28"/>
  <c r="K47" i="28"/>
  <c r="L47" i="28"/>
  <c r="M47" i="28"/>
  <c r="N47" i="28"/>
  <c r="O47" i="28"/>
  <c r="P47" i="28"/>
  <c r="Q47" i="28"/>
  <c r="B48" i="28"/>
  <c r="E48" i="28"/>
  <c r="F48" i="28"/>
  <c r="G48" i="28"/>
  <c r="H48" i="28"/>
  <c r="I48" i="28"/>
  <c r="J48" i="28"/>
  <c r="K48" i="28"/>
  <c r="L48" i="28"/>
  <c r="M48" i="28"/>
  <c r="N48" i="28"/>
  <c r="O48" i="28"/>
  <c r="P48" i="28"/>
  <c r="Q48" i="28"/>
  <c r="B49" i="28"/>
  <c r="E49" i="28"/>
  <c r="F49" i="28"/>
  <c r="G49" i="28"/>
  <c r="H49" i="28"/>
  <c r="I49" i="28"/>
  <c r="J49" i="28"/>
  <c r="K49" i="28"/>
  <c r="L49" i="28"/>
  <c r="M49" i="28"/>
  <c r="N49" i="28"/>
  <c r="O49" i="28"/>
  <c r="P49" i="28"/>
  <c r="Q49" i="28"/>
  <c r="B50" i="28"/>
  <c r="E50" i="28"/>
  <c r="F50" i="28"/>
  <c r="G50" i="28"/>
  <c r="H50" i="28"/>
  <c r="I50" i="28"/>
  <c r="J50" i="28"/>
  <c r="K50" i="28"/>
  <c r="L50" i="28"/>
  <c r="M50" i="28"/>
  <c r="N50" i="28"/>
  <c r="O50" i="28"/>
  <c r="P50" i="28"/>
  <c r="Q50" i="28"/>
  <c r="B51" i="28"/>
  <c r="E51" i="28"/>
  <c r="F51" i="28"/>
  <c r="G51" i="28"/>
  <c r="H51" i="28"/>
  <c r="I51" i="28"/>
  <c r="J51" i="28"/>
  <c r="K51" i="28"/>
  <c r="L51" i="28"/>
  <c r="M51" i="28"/>
  <c r="N51" i="28"/>
  <c r="O51" i="28"/>
  <c r="P51" i="28"/>
  <c r="Q51" i="28"/>
  <c r="B52" i="28"/>
  <c r="E52" i="28"/>
  <c r="F52" i="28"/>
  <c r="G52" i="28"/>
  <c r="H52" i="28"/>
  <c r="I52" i="28"/>
  <c r="J52" i="28"/>
  <c r="K52" i="28"/>
  <c r="L52" i="28"/>
  <c r="M52" i="28"/>
  <c r="N52" i="28"/>
  <c r="O52" i="28"/>
  <c r="P52" i="28"/>
  <c r="Q52" i="28"/>
  <c r="B53" i="28"/>
  <c r="E53" i="28"/>
  <c r="F53" i="28"/>
  <c r="G53" i="28"/>
  <c r="H53" i="28"/>
  <c r="I53" i="28"/>
  <c r="J53" i="28"/>
  <c r="K53" i="28"/>
  <c r="L53" i="28"/>
  <c r="M53" i="28"/>
  <c r="N53" i="28"/>
  <c r="O53" i="28"/>
  <c r="P53" i="28"/>
  <c r="Q53" i="28"/>
  <c r="B54" i="28"/>
  <c r="E54" i="28"/>
  <c r="F54" i="28"/>
  <c r="G54" i="28"/>
  <c r="H54" i="28"/>
  <c r="I54" i="28"/>
  <c r="J54" i="28"/>
  <c r="K54" i="28"/>
  <c r="L54" i="28"/>
  <c r="M54" i="28"/>
  <c r="N54" i="28"/>
  <c r="O54" i="28"/>
  <c r="P54" i="28"/>
  <c r="Q54" i="28"/>
  <c r="B55" i="28"/>
  <c r="E55" i="28"/>
  <c r="F55" i="28"/>
  <c r="G55" i="28"/>
  <c r="H55" i="28"/>
  <c r="I55" i="28"/>
  <c r="J55" i="28"/>
  <c r="K55" i="28"/>
  <c r="L55" i="28"/>
  <c r="M55" i="28"/>
  <c r="N55" i="28"/>
  <c r="O55" i="28"/>
  <c r="P55" i="28"/>
  <c r="Q55" i="28"/>
  <c r="B56" i="28"/>
  <c r="E56" i="28"/>
  <c r="F56" i="28"/>
  <c r="G56" i="28"/>
  <c r="H56" i="28"/>
  <c r="I56" i="28"/>
  <c r="J56" i="28"/>
  <c r="K56" i="28"/>
  <c r="L56" i="28"/>
  <c r="M56" i="28"/>
  <c r="N56" i="28"/>
  <c r="O56" i="28"/>
  <c r="P56" i="28"/>
  <c r="Q56" i="28"/>
  <c r="B57" i="28"/>
  <c r="E57" i="28"/>
  <c r="F57" i="28"/>
  <c r="G57" i="28"/>
  <c r="H57" i="28"/>
  <c r="I57" i="28"/>
  <c r="J57" i="28"/>
  <c r="K57" i="28"/>
  <c r="L57" i="28"/>
  <c r="M57" i="28"/>
  <c r="N57" i="28"/>
  <c r="O57" i="28"/>
  <c r="P57" i="28"/>
  <c r="Q57" i="28"/>
  <c r="E58" i="28"/>
  <c r="F58" i="28"/>
  <c r="G58" i="28"/>
  <c r="H58" i="28"/>
  <c r="I58" i="28"/>
  <c r="J58" i="28"/>
  <c r="K58" i="28"/>
  <c r="L58" i="28"/>
  <c r="M58" i="28"/>
  <c r="N58" i="28"/>
  <c r="O58" i="28"/>
  <c r="P58" i="28"/>
  <c r="Q58" i="28"/>
  <c r="E61" i="28"/>
  <c r="F61" i="28"/>
  <c r="G61" i="28"/>
  <c r="H61" i="28"/>
  <c r="I61" i="28"/>
  <c r="J61" i="28"/>
  <c r="K61" i="28"/>
  <c r="L61" i="28"/>
  <c r="M61" i="28"/>
  <c r="N61" i="28"/>
  <c r="O61" i="28"/>
  <c r="P61" i="28"/>
  <c r="Q61" i="28"/>
  <c r="E62" i="28"/>
  <c r="F62" i="28"/>
  <c r="G62" i="28"/>
  <c r="H62" i="28"/>
  <c r="I62" i="28"/>
  <c r="J62" i="28"/>
  <c r="K62" i="28"/>
  <c r="L62" i="28"/>
  <c r="M62" i="28"/>
  <c r="N62" i="28"/>
  <c r="O62" i="28"/>
  <c r="P62" i="28"/>
  <c r="Q62" i="28"/>
  <c r="E64" i="28"/>
  <c r="F64" i="28"/>
  <c r="G64" i="28"/>
  <c r="H64" i="28"/>
  <c r="I64" i="28"/>
  <c r="J64" i="28"/>
  <c r="K64" i="28"/>
  <c r="L64" i="28"/>
  <c r="M64" i="28"/>
  <c r="N64" i="28"/>
  <c r="O64" i="28"/>
  <c r="P64" i="28"/>
  <c r="Q64" i="28"/>
  <c r="E65" i="28"/>
  <c r="F65" i="28"/>
  <c r="G65" i="28"/>
  <c r="H65" i="28"/>
  <c r="I65" i="28"/>
  <c r="J65" i="28"/>
  <c r="K65" i="28"/>
  <c r="L65" i="28"/>
  <c r="M65" i="28"/>
  <c r="N65" i="28"/>
  <c r="O65" i="28"/>
  <c r="P65" i="28"/>
  <c r="Q65" i="28"/>
  <c r="E66" i="28"/>
  <c r="F66" i="28"/>
  <c r="G66" i="28"/>
  <c r="H66" i="28"/>
  <c r="I66" i="28"/>
  <c r="J66" i="28"/>
  <c r="K66" i="28"/>
  <c r="L66" i="28"/>
  <c r="M66" i="28"/>
  <c r="N66" i="28"/>
  <c r="O66" i="28"/>
  <c r="P66" i="28"/>
  <c r="Q66" i="28"/>
  <c r="E67" i="28"/>
  <c r="F67" i="28"/>
  <c r="G67" i="28"/>
  <c r="H67" i="28"/>
  <c r="I67" i="28"/>
  <c r="J67" i="28"/>
  <c r="K67" i="28"/>
  <c r="L67" i="28"/>
  <c r="M67" i="28"/>
  <c r="N67" i="28"/>
  <c r="O67" i="28"/>
  <c r="P67" i="28"/>
  <c r="Q67" i="28"/>
  <c r="E68" i="28"/>
  <c r="F68" i="28"/>
  <c r="G68" i="28"/>
  <c r="H68" i="28"/>
  <c r="I68" i="28"/>
  <c r="J68" i="28"/>
  <c r="K68" i="28"/>
  <c r="L68" i="28"/>
  <c r="M68" i="28"/>
  <c r="N68" i="28"/>
  <c r="O68" i="28"/>
  <c r="P68" i="28"/>
  <c r="Q68" i="28"/>
  <c r="E69" i="28"/>
  <c r="F69" i="28"/>
  <c r="G69" i="28"/>
  <c r="H69" i="28"/>
  <c r="I69" i="28"/>
  <c r="J69" i="28"/>
  <c r="K69" i="28"/>
  <c r="L69" i="28"/>
  <c r="M69" i="28"/>
  <c r="N69" i="28"/>
  <c r="O69" i="28"/>
  <c r="P69" i="28"/>
  <c r="Q69" i="28"/>
  <c r="E70" i="28"/>
  <c r="F70" i="28"/>
  <c r="G70" i="28"/>
  <c r="H70" i="28"/>
  <c r="I70" i="28"/>
  <c r="J70" i="28"/>
  <c r="K70" i="28"/>
  <c r="L70" i="28"/>
  <c r="M70" i="28"/>
  <c r="N70" i="28"/>
  <c r="O70" i="28"/>
  <c r="P70" i="28"/>
  <c r="Q70" i="28"/>
  <c r="E71" i="28"/>
  <c r="F71" i="28"/>
  <c r="G71" i="28"/>
  <c r="H71" i="28"/>
  <c r="I71" i="28"/>
  <c r="J71" i="28"/>
  <c r="K71" i="28"/>
  <c r="L71" i="28"/>
  <c r="M71" i="28"/>
  <c r="N71" i="28"/>
  <c r="O71" i="28"/>
  <c r="P71" i="28"/>
  <c r="Q71" i="28"/>
  <c r="E73" i="28"/>
  <c r="F73" i="28"/>
  <c r="G73" i="28"/>
  <c r="H73" i="28"/>
  <c r="I73" i="28"/>
  <c r="J73" i="28"/>
  <c r="K73" i="28"/>
  <c r="L73" i="28"/>
  <c r="M73" i="28"/>
  <c r="N73" i="28"/>
  <c r="O73" i="28"/>
  <c r="P73" i="28"/>
  <c r="Q73" i="28"/>
  <c r="E77" i="28"/>
  <c r="F77" i="28"/>
  <c r="G77" i="28"/>
  <c r="H77" i="28"/>
  <c r="I77" i="28"/>
  <c r="J77" i="28"/>
  <c r="K77" i="28"/>
  <c r="L77" i="28"/>
  <c r="M77" i="28"/>
  <c r="N77" i="28"/>
  <c r="O77" i="28"/>
  <c r="P77" i="28"/>
  <c r="E78" i="28"/>
  <c r="F78" i="28"/>
  <c r="G78" i="28"/>
  <c r="H78" i="28"/>
  <c r="I78" i="28"/>
  <c r="J78" i="28"/>
  <c r="K78" i="28"/>
  <c r="L78" i="28"/>
  <c r="M78" i="28"/>
  <c r="N78" i="28"/>
  <c r="O78" i="28"/>
  <c r="P78" i="28"/>
  <c r="A1" i="23"/>
  <c r="F10" i="23"/>
  <c r="I10" i="23"/>
  <c r="F11" i="23"/>
  <c r="I11" i="23"/>
  <c r="F12" i="23"/>
  <c r="I12" i="23"/>
  <c r="F13" i="23"/>
  <c r="I13" i="23"/>
  <c r="F14" i="23"/>
  <c r="I14" i="23"/>
  <c r="F15" i="23"/>
  <c r="I15" i="23"/>
  <c r="C18" i="23"/>
  <c r="F18" i="23"/>
  <c r="I18" i="23"/>
  <c r="F19" i="23"/>
  <c r="I19" i="23"/>
  <c r="F20" i="23"/>
  <c r="I20" i="23"/>
  <c r="F21" i="23"/>
  <c r="I21" i="23"/>
  <c r="F22" i="23"/>
  <c r="I22" i="23"/>
  <c r="F23" i="23"/>
  <c r="I23" i="23"/>
  <c r="F24" i="23"/>
  <c r="I24" i="23"/>
  <c r="F25" i="23"/>
  <c r="I25" i="23"/>
  <c r="F27" i="23"/>
  <c r="I27" i="23"/>
  <c r="F29" i="23"/>
  <c r="I29" i="23"/>
  <c r="F35" i="23"/>
  <c r="I35" i="23"/>
  <c r="F36" i="23"/>
  <c r="I36" i="23"/>
  <c r="F37" i="23"/>
  <c r="I37" i="23"/>
  <c r="F38" i="23"/>
  <c r="I38" i="23"/>
  <c r="F39" i="23"/>
  <c r="I39" i="23"/>
  <c r="F40" i="23"/>
  <c r="I40" i="23"/>
  <c r="F41" i="23"/>
  <c r="F42" i="23"/>
  <c r="I42" i="23"/>
  <c r="F45" i="23"/>
  <c r="I45" i="23"/>
  <c r="F46" i="23"/>
  <c r="I46" i="23"/>
  <c r="F47" i="23"/>
  <c r="I47" i="23"/>
  <c r="F48" i="23"/>
  <c r="I48" i="23"/>
  <c r="F50" i="23"/>
  <c r="I50" i="23"/>
  <c r="F53" i="23"/>
  <c r="I53" i="23"/>
  <c r="A1" i="22"/>
  <c r="E6" i="22"/>
  <c r="F6" i="22"/>
  <c r="G6" i="22"/>
  <c r="H6" i="22"/>
  <c r="I6" i="22"/>
  <c r="J6" i="22"/>
  <c r="K6" i="22"/>
  <c r="L6" i="22"/>
  <c r="M6" i="22"/>
  <c r="N6" i="22"/>
  <c r="O6" i="22"/>
  <c r="P6" i="22"/>
  <c r="E8" i="22"/>
  <c r="F8" i="22"/>
  <c r="G8" i="22"/>
  <c r="H8" i="22"/>
  <c r="I8" i="22"/>
  <c r="J8" i="22"/>
  <c r="K8" i="22"/>
  <c r="L8" i="22"/>
  <c r="M8" i="22"/>
  <c r="N8" i="22"/>
  <c r="O8" i="22"/>
  <c r="P8" i="22"/>
  <c r="E11" i="22"/>
  <c r="F11" i="22"/>
  <c r="G11" i="22"/>
  <c r="H11" i="22"/>
  <c r="I11" i="22"/>
  <c r="J11" i="22"/>
  <c r="K11" i="22"/>
  <c r="L11" i="22"/>
  <c r="M11" i="22"/>
  <c r="N11" i="22"/>
  <c r="O11" i="22"/>
  <c r="P11" i="22"/>
  <c r="Q11" i="22"/>
  <c r="E12" i="22"/>
  <c r="F12" i="22"/>
  <c r="G12" i="22"/>
  <c r="H12" i="22"/>
  <c r="I12" i="22"/>
  <c r="J12" i="22"/>
  <c r="K12" i="22"/>
  <c r="L12" i="22"/>
  <c r="M12" i="22"/>
  <c r="N12" i="22"/>
  <c r="O12" i="22"/>
  <c r="P12" i="22"/>
  <c r="Q12" i="22"/>
  <c r="E13" i="22"/>
  <c r="F13" i="22"/>
  <c r="G13" i="22"/>
  <c r="H13" i="22"/>
  <c r="I13" i="22"/>
  <c r="J13" i="22"/>
  <c r="K13" i="22"/>
  <c r="L13" i="22"/>
  <c r="M13" i="22"/>
  <c r="N13" i="22"/>
  <c r="O13" i="22"/>
  <c r="P13" i="22"/>
  <c r="Q13" i="22"/>
  <c r="Q17" i="22"/>
  <c r="Q18" i="22"/>
  <c r="E19" i="22"/>
  <c r="F19" i="22"/>
  <c r="G19" i="22"/>
  <c r="H19" i="22"/>
  <c r="I19" i="22"/>
  <c r="J19" i="22"/>
  <c r="K19" i="22"/>
  <c r="L19" i="22"/>
  <c r="M19" i="22"/>
  <c r="N19" i="22"/>
  <c r="O19" i="22"/>
  <c r="P19" i="22"/>
  <c r="Q19" i="22"/>
  <c r="C21" i="22"/>
  <c r="E21" i="22"/>
  <c r="F21" i="22"/>
  <c r="G21" i="22"/>
  <c r="H21" i="22"/>
  <c r="I21" i="22"/>
  <c r="J21" i="22"/>
  <c r="K21" i="22"/>
  <c r="L21" i="22"/>
  <c r="M21" i="22"/>
  <c r="N21" i="22"/>
  <c r="O21" i="22"/>
  <c r="P21" i="22"/>
  <c r="Q21" i="22"/>
  <c r="C22" i="22"/>
  <c r="E22" i="22"/>
  <c r="F22" i="22"/>
  <c r="G22" i="22"/>
  <c r="H22" i="22"/>
  <c r="I22" i="22"/>
  <c r="J22" i="22"/>
  <c r="K22" i="22"/>
  <c r="L22" i="22"/>
  <c r="M22" i="22"/>
  <c r="N22" i="22"/>
  <c r="O22" i="22"/>
  <c r="P22" i="22"/>
  <c r="Q22" i="22"/>
  <c r="G23" i="22"/>
  <c r="J23" i="22"/>
  <c r="M23" i="22"/>
  <c r="P23" i="22"/>
  <c r="Q23" i="22"/>
  <c r="Q24" i="22"/>
  <c r="E25" i="22"/>
  <c r="F25" i="22"/>
  <c r="G25" i="22"/>
  <c r="H25" i="22"/>
  <c r="I25" i="22"/>
  <c r="J25" i="22"/>
  <c r="K25" i="22"/>
  <c r="L25" i="22"/>
  <c r="M25" i="22"/>
  <c r="N25" i="22"/>
  <c r="O25" i="22"/>
  <c r="P25" i="22"/>
  <c r="Q25" i="22"/>
  <c r="E26" i="22"/>
  <c r="F26" i="22"/>
  <c r="G26" i="22"/>
  <c r="H26" i="22"/>
  <c r="I26" i="22"/>
  <c r="J26" i="22"/>
  <c r="K26" i="22"/>
  <c r="L26" i="22"/>
  <c r="M26" i="22"/>
  <c r="N26" i="22"/>
  <c r="O26" i="22"/>
  <c r="P26" i="22"/>
  <c r="Q26" i="22"/>
  <c r="Q27" i="22"/>
  <c r="Q28" i="22"/>
  <c r="E29" i="22"/>
  <c r="F29" i="22"/>
  <c r="G29" i="22"/>
  <c r="H29" i="22"/>
  <c r="I29" i="22"/>
  <c r="J29" i="22"/>
  <c r="K29" i="22"/>
  <c r="L29" i="22"/>
  <c r="M29" i="22"/>
  <c r="N29" i="22"/>
  <c r="O29" i="22"/>
  <c r="P29" i="22"/>
  <c r="Q29" i="22"/>
  <c r="E31" i="22"/>
  <c r="F31" i="22"/>
  <c r="G31" i="22"/>
  <c r="H31" i="22"/>
  <c r="I31" i="22"/>
  <c r="J31" i="22"/>
  <c r="K31" i="22"/>
  <c r="L31" i="22"/>
  <c r="M31" i="22"/>
  <c r="N31" i="22"/>
  <c r="O31" i="22"/>
  <c r="P31" i="22"/>
  <c r="Q31" i="22"/>
  <c r="E33" i="22"/>
  <c r="F33" i="22"/>
  <c r="G33" i="22"/>
  <c r="H33" i="22"/>
  <c r="I33" i="22"/>
  <c r="J33" i="22"/>
  <c r="K33" i="22"/>
  <c r="L33" i="22"/>
  <c r="M33" i="22"/>
  <c r="N33" i="22"/>
  <c r="O33" i="22"/>
  <c r="P33" i="22"/>
  <c r="E35" i="22"/>
  <c r="F35" i="22"/>
  <c r="G35" i="22"/>
  <c r="H35" i="22"/>
  <c r="I35" i="22"/>
  <c r="J35" i="22"/>
  <c r="K35" i="22"/>
  <c r="L35" i="22"/>
  <c r="M35" i="22"/>
  <c r="N35" i="22"/>
  <c r="O35" i="22"/>
  <c r="P35" i="22"/>
  <c r="Q35" i="22"/>
  <c r="E37" i="22"/>
  <c r="F37" i="22"/>
  <c r="G37" i="22"/>
  <c r="H37" i="22"/>
  <c r="I37" i="22"/>
  <c r="J37" i="22"/>
  <c r="K37" i="22"/>
  <c r="L37" i="22"/>
  <c r="M37" i="22"/>
  <c r="N37" i="22"/>
  <c r="O37" i="22"/>
  <c r="P37" i="22"/>
  <c r="E40" i="22"/>
  <c r="F40" i="22"/>
  <c r="G40" i="22"/>
  <c r="H40" i="22"/>
  <c r="I40" i="22"/>
  <c r="J40" i="22"/>
  <c r="K40" i="22"/>
  <c r="L40" i="22"/>
  <c r="M40" i="22"/>
  <c r="N40" i="22"/>
  <c r="O40" i="22"/>
  <c r="P40" i="22"/>
  <c r="A1" i="21"/>
  <c r="E6" i="21"/>
  <c r="F6" i="21"/>
  <c r="G6" i="21"/>
  <c r="H6" i="21"/>
  <c r="I6" i="21"/>
  <c r="J6" i="21"/>
  <c r="K6" i="21"/>
  <c r="L6" i="21"/>
  <c r="M6" i="21"/>
  <c r="N6" i="21"/>
  <c r="O6" i="21"/>
  <c r="P6" i="21"/>
  <c r="B9" i="21"/>
  <c r="E9" i="21"/>
  <c r="F9" i="21"/>
  <c r="G9" i="21"/>
  <c r="H9" i="21"/>
  <c r="I9" i="21"/>
  <c r="J9" i="21"/>
  <c r="K9" i="21"/>
  <c r="L9" i="21"/>
  <c r="M9" i="21"/>
  <c r="N9" i="21"/>
  <c r="O9" i="21"/>
  <c r="P9" i="21"/>
  <c r="Q9" i="21"/>
  <c r="B10" i="21"/>
  <c r="E10" i="21"/>
  <c r="F10" i="21"/>
  <c r="G10" i="21"/>
  <c r="H10" i="21"/>
  <c r="I10" i="21"/>
  <c r="J10" i="21"/>
  <c r="K10" i="21"/>
  <c r="L10" i="21"/>
  <c r="M10" i="21"/>
  <c r="N10" i="21"/>
  <c r="O10" i="21"/>
  <c r="P10" i="21"/>
  <c r="Q10" i="21"/>
  <c r="B11" i="21"/>
  <c r="E11" i="21"/>
  <c r="F11" i="21"/>
  <c r="G11" i="21"/>
  <c r="H11" i="21"/>
  <c r="I11" i="21"/>
  <c r="J11" i="21"/>
  <c r="K11" i="21"/>
  <c r="L11" i="21"/>
  <c r="M11" i="21"/>
  <c r="N11" i="21"/>
  <c r="O11" i="21"/>
  <c r="P11" i="21"/>
  <c r="Q11" i="21"/>
  <c r="B12" i="21"/>
  <c r="E12" i="21"/>
  <c r="F12" i="21"/>
  <c r="G12" i="21"/>
  <c r="H12" i="21"/>
  <c r="I12" i="21"/>
  <c r="J12" i="21"/>
  <c r="K12" i="21"/>
  <c r="L12" i="21"/>
  <c r="M12" i="21"/>
  <c r="N12" i="21"/>
  <c r="O12" i="21"/>
  <c r="P12" i="21"/>
  <c r="Q12" i="21"/>
  <c r="B13" i="21"/>
  <c r="E13" i="21"/>
  <c r="F13" i="21"/>
  <c r="G13" i="21"/>
  <c r="H13" i="21"/>
  <c r="I13" i="21"/>
  <c r="J13" i="21"/>
  <c r="K13" i="21"/>
  <c r="L13" i="21"/>
  <c r="M13" i="21"/>
  <c r="N13" i="21"/>
  <c r="O13" i="21"/>
  <c r="P13" i="21"/>
  <c r="Q13" i="21"/>
  <c r="B14" i="21"/>
  <c r="E14" i="21"/>
  <c r="F14" i="21"/>
  <c r="G14" i="21"/>
  <c r="H14" i="21"/>
  <c r="I14" i="21"/>
  <c r="J14" i="21"/>
  <c r="K14" i="21"/>
  <c r="L14" i="21"/>
  <c r="M14" i="21"/>
  <c r="N14" i="21"/>
  <c r="O14" i="21"/>
  <c r="P14" i="21"/>
  <c r="Q14" i="21"/>
  <c r="E15" i="21"/>
  <c r="F15" i="21"/>
  <c r="G15" i="21"/>
  <c r="H15" i="21"/>
  <c r="I15" i="21"/>
  <c r="J15" i="21"/>
  <c r="K15" i="21"/>
  <c r="L15" i="21"/>
  <c r="M15" i="21"/>
  <c r="N15" i="21"/>
  <c r="O15" i="21"/>
  <c r="P15" i="21"/>
  <c r="Q15" i="21"/>
  <c r="B18" i="21"/>
  <c r="E18" i="21"/>
  <c r="F18" i="21"/>
  <c r="G18" i="21"/>
  <c r="H18" i="21"/>
  <c r="I18" i="21"/>
  <c r="J18" i="21"/>
  <c r="K18" i="21"/>
  <c r="L18" i="21"/>
  <c r="M18" i="21"/>
  <c r="N18" i="21"/>
  <c r="O18" i="21"/>
  <c r="P18" i="21"/>
  <c r="Q18" i="21"/>
  <c r="B19" i="21"/>
  <c r="E19" i="21"/>
  <c r="F19" i="21"/>
  <c r="G19" i="21"/>
  <c r="H19" i="21"/>
  <c r="I19" i="21"/>
  <c r="J19" i="21"/>
  <c r="K19" i="21"/>
  <c r="L19" i="21"/>
  <c r="M19" i="21"/>
  <c r="N19" i="21"/>
  <c r="O19" i="21"/>
  <c r="P19" i="21"/>
  <c r="Q19" i="21"/>
  <c r="B20" i="21"/>
  <c r="E20" i="21"/>
  <c r="F20" i="21"/>
  <c r="G20" i="21"/>
  <c r="H20" i="21"/>
  <c r="I20" i="21"/>
  <c r="J20" i="21"/>
  <c r="K20" i="21"/>
  <c r="L20" i="21"/>
  <c r="M20" i="21"/>
  <c r="N20" i="21"/>
  <c r="O20" i="21"/>
  <c r="P20" i="21"/>
  <c r="Q20" i="21"/>
  <c r="B21" i="21"/>
  <c r="E21" i="21"/>
  <c r="F21" i="21"/>
  <c r="G21" i="21"/>
  <c r="H21" i="21"/>
  <c r="I21" i="21"/>
  <c r="J21" i="21"/>
  <c r="K21" i="21"/>
  <c r="L21" i="21"/>
  <c r="M21" i="21"/>
  <c r="N21" i="21"/>
  <c r="O21" i="21"/>
  <c r="P21" i="21"/>
  <c r="Q21" i="21"/>
  <c r="B22" i="21"/>
  <c r="E22" i="21"/>
  <c r="F22" i="21"/>
  <c r="G22" i="21"/>
  <c r="H22" i="21"/>
  <c r="I22" i="21"/>
  <c r="J22" i="21"/>
  <c r="K22" i="21"/>
  <c r="L22" i="21"/>
  <c r="M22" i="21"/>
  <c r="N22" i="21"/>
  <c r="O22" i="21"/>
  <c r="P22" i="21"/>
  <c r="Q22" i="21"/>
  <c r="B23" i="21"/>
  <c r="E23" i="21"/>
  <c r="F23" i="21"/>
  <c r="G23" i="21"/>
  <c r="H23" i="21"/>
  <c r="I23" i="21"/>
  <c r="J23" i="21"/>
  <c r="K23" i="21"/>
  <c r="L23" i="21"/>
  <c r="M23" i="21"/>
  <c r="N23" i="21"/>
  <c r="O23" i="21"/>
  <c r="P23" i="21"/>
  <c r="Q23" i="21"/>
  <c r="E24" i="21"/>
  <c r="F24" i="21"/>
  <c r="G24" i="21"/>
  <c r="H24" i="21"/>
  <c r="I24" i="21"/>
  <c r="J24" i="21"/>
  <c r="K24" i="21"/>
  <c r="L24" i="21"/>
  <c r="M24" i="21"/>
  <c r="N24" i="21"/>
  <c r="O24" i="21"/>
  <c r="P24" i="21"/>
  <c r="Q24" i="21"/>
  <c r="E26" i="21"/>
  <c r="F26" i="21"/>
  <c r="G26" i="21"/>
  <c r="H26" i="21"/>
  <c r="I26" i="21"/>
  <c r="J26" i="21"/>
  <c r="K26" i="21"/>
  <c r="L26" i="21"/>
  <c r="M26" i="21"/>
  <c r="N26" i="21"/>
  <c r="O26" i="21"/>
  <c r="P26" i="21"/>
  <c r="Q26" i="21"/>
  <c r="A28" i="21"/>
  <c r="B29" i="21"/>
  <c r="E29" i="21"/>
  <c r="F29" i="21"/>
  <c r="G29" i="21"/>
  <c r="H29" i="21"/>
  <c r="I29" i="21"/>
  <c r="J29" i="21"/>
  <c r="K29" i="21"/>
  <c r="L29" i="21"/>
  <c r="M29" i="21"/>
  <c r="N29" i="21"/>
  <c r="O29" i="21"/>
  <c r="P29" i="21"/>
  <c r="Q29" i="21"/>
  <c r="B30" i="21"/>
  <c r="E30" i="21"/>
  <c r="F30" i="21"/>
  <c r="G30" i="21"/>
  <c r="H30" i="21"/>
  <c r="I30" i="21"/>
  <c r="J30" i="21"/>
  <c r="K30" i="21"/>
  <c r="L30" i="21"/>
  <c r="M30" i="21"/>
  <c r="N30" i="21"/>
  <c r="O30" i="21"/>
  <c r="P30" i="21"/>
  <c r="Q30" i="21"/>
  <c r="B31" i="21"/>
  <c r="E31" i="21"/>
  <c r="F31" i="21"/>
  <c r="G31" i="21"/>
  <c r="H31" i="21"/>
  <c r="I31" i="21"/>
  <c r="J31" i="21"/>
  <c r="K31" i="21"/>
  <c r="L31" i="21"/>
  <c r="M31" i="21"/>
  <c r="N31" i="21"/>
  <c r="O31" i="21"/>
  <c r="P31" i="21"/>
  <c r="Q31" i="21"/>
  <c r="B32" i="21"/>
  <c r="E32" i="21"/>
  <c r="F32" i="21"/>
  <c r="G32" i="21"/>
  <c r="H32" i="21"/>
  <c r="I32" i="21"/>
  <c r="J32" i="21"/>
  <c r="K32" i="21"/>
  <c r="L32" i="21"/>
  <c r="M32" i="21"/>
  <c r="N32" i="21"/>
  <c r="O32" i="21"/>
  <c r="P32" i="21"/>
  <c r="Q32" i="21"/>
  <c r="B33" i="21"/>
  <c r="E33" i="21"/>
  <c r="F33" i="21"/>
  <c r="G33" i="21"/>
  <c r="H33" i="21"/>
  <c r="I33" i="21"/>
  <c r="J33" i="21"/>
  <c r="K33" i="21"/>
  <c r="L33" i="21"/>
  <c r="M33" i="21"/>
  <c r="N33" i="21"/>
  <c r="O33" i="21"/>
  <c r="P33" i="21"/>
  <c r="Q33" i="21"/>
  <c r="B34" i="21"/>
  <c r="E34" i="21"/>
  <c r="F34" i="21"/>
  <c r="G34" i="21"/>
  <c r="H34" i="21"/>
  <c r="I34" i="21"/>
  <c r="J34" i="21"/>
  <c r="K34" i="21"/>
  <c r="L34" i="21"/>
  <c r="M34" i="21"/>
  <c r="N34" i="21"/>
  <c r="O34" i="21"/>
  <c r="P34" i="21"/>
  <c r="Q34" i="21"/>
  <c r="E35" i="21"/>
  <c r="F35" i="21"/>
  <c r="G35" i="21"/>
  <c r="H35" i="21"/>
  <c r="I35" i="21"/>
  <c r="J35" i="21"/>
  <c r="K35" i="21"/>
  <c r="L35" i="21"/>
  <c r="M35" i="21"/>
  <c r="N35" i="21"/>
  <c r="O35" i="21"/>
  <c r="P35" i="21"/>
  <c r="Q35" i="21"/>
  <c r="B38" i="21"/>
  <c r="E38" i="21"/>
  <c r="F38" i="21"/>
  <c r="G38" i="21"/>
  <c r="H38" i="21"/>
  <c r="I38" i="21"/>
  <c r="J38" i="21"/>
  <c r="K38" i="21"/>
  <c r="L38" i="21"/>
  <c r="M38" i="21"/>
  <c r="N38" i="21"/>
  <c r="O38" i="21"/>
  <c r="P38" i="21"/>
  <c r="Q38" i="21"/>
  <c r="B39" i="21"/>
  <c r="E39" i="21"/>
  <c r="F39" i="21"/>
  <c r="G39" i="21"/>
  <c r="H39" i="21"/>
  <c r="I39" i="21"/>
  <c r="J39" i="21"/>
  <c r="K39" i="21"/>
  <c r="L39" i="21"/>
  <c r="M39" i="21"/>
  <c r="N39" i="21"/>
  <c r="O39" i="21"/>
  <c r="P39" i="21"/>
  <c r="Q39" i="21"/>
  <c r="B40" i="21"/>
  <c r="E40" i="21"/>
  <c r="F40" i="21"/>
  <c r="G40" i="21"/>
  <c r="H40" i="21"/>
  <c r="I40" i="21"/>
  <c r="J40" i="21"/>
  <c r="K40" i="21"/>
  <c r="L40" i="21"/>
  <c r="M40" i="21"/>
  <c r="N40" i="21"/>
  <c r="O40" i="21"/>
  <c r="P40" i="21"/>
  <c r="Q40" i="21"/>
  <c r="B41" i="21"/>
  <c r="E41" i="21"/>
  <c r="F41" i="21"/>
  <c r="G41" i="21"/>
  <c r="H41" i="21"/>
  <c r="I41" i="21"/>
  <c r="J41" i="21"/>
  <c r="K41" i="21"/>
  <c r="L41" i="21"/>
  <c r="M41" i="21"/>
  <c r="N41" i="21"/>
  <c r="O41" i="21"/>
  <c r="P41" i="21"/>
  <c r="Q41" i="21"/>
  <c r="B42" i="21"/>
  <c r="E42" i="21"/>
  <c r="F42" i="21"/>
  <c r="G42" i="21"/>
  <c r="H42" i="21"/>
  <c r="I42" i="21"/>
  <c r="J42" i="21"/>
  <c r="K42" i="21"/>
  <c r="L42" i="21"/>
  <c r="M42" i="21"/>
  <c r="N42" i="21"/>
  <c r="O42" i="21"/>
  <c r="P42" i="21"/>
  <c r="Q42" i="21"/>
  <c r="B43" i="21"/>
  <c r="E43" i="21"/>
  <c r="F43" i="21"/>
  <c r="G43" i="21"/>
  <c r="H43" i="21"/>
  <c r="I43" i="21"/>
  <c r="J43" i="21"/>
  <c r="K43" i="21"/>
  <c r="L43" i="21"/>
  <c r="M43" i="21"/>
  <c r="N43" i="21"/>
  <c r="O43" i="21"/>
  <c r="P43" i="21"/>
  <c r="Q43" i="21"/>
  <c r="B44" i="21"/>
  <c r="E44" i="21"/>
  <c r="F44" i="21"/>
  <c r="G44" i="21"/>
  <c r="H44" i="21"/>
  <c r="I44" i="21"/>
  <c r="J44" i="21"/>
  <c r="K44" i="21"/>
  <c r="L44" i="21"/>
  <c r="M44" i="21"/>
  <c r="N44" i="21"/>
  <c r="O44" i="21"/>
  <c r="P44" i="21"/>
  <c r="Q44" i="21"/>
  <c r="B45" i="21"/>
  <c r="E45" i="21"/>
  <c r="F45" i="21"/>
  <c r="G45" i="21"/>
  <c r="H45" i="21"/>
  <c r="I45" i="21"/>
  <c r="J45" i="21"/>
  <c r="K45" i="21"/>
  <c r="L45" i="21"/>
  <c r="M45" i="21"/>
  <c r="N45" i="21"/>
  <c r="O45" i="21"/>
  <c r="P45" i="21"/>
  <c r="Q45" i="21"/>
  <c r="B46" i="21"/>
  <c r="E46" i="21"/>
  <c r="F46" i="21"/>
  <c r="G46" i="21"/>
  <c r="H46" i="21"/>
  <c r="I46" i="21"/>
  <c r="J46" i="21"/>
  <c r="K46" i="21"/>
  <c r="L46" i="21"/>
  <c r="M46" i="21"/>
  <c r="N46" i="21"/>
  <c r="O46" i="21"/>
  <c r="P46" i="21"/>
  <c r="Q46" i="21"/>
  <c r="B47" i="21"/>
  <c r="E47" i="21"/>
  <c r="F47" i="21"/>
  <c r="G47" i="21"/>
  <c r="H47" i="21"/>
  <c r="I47" i="21"/>
  <c r="J47" i="21"/>
  <c r="K47" i="21"/>
  <c r="L47" i="21"/>
  <c r="M47" i="21"/>
  <c r="N47" i="21"/>
  <c r="O47" i="21"/>
  <c r="P47" i="21"/>
  <c r="Q47" i="21"/>
  <c r="B48" i="21"/>
  <c r="E48" i="21"/>
  <c r="F48" i="21"/>
  <c r="G48" i="21"/>
  <c r="H48" i="21"/>
  <c r="I48" i="21"/>
  <c r="J48" i="21"/>
  <c r="K48" i="21"/>
  <c r="L48" i="21"/>
  <c r="M48" i="21"/>
  <c r="N48" i="21"/>
  <c r="O48" i="21"/>
  <c r="P48" i="21"/>
  <c r="Q48" i="21"/>
  <c r="B49" i="21"/>
  <c r="E49" i="21"/>
  <c r="F49" i="21"/>
  <c r="G49" i="21"/>
  <c r="H49" i="21"/>
  <c r="I49" i="21"/>
  <c r="J49" i="21"/>
  <c r="K49" i="21"/>
  <c r="L49" i="21"/>
  <c r="M49" i="21"/>
  <c r="N49" i="21"/>
  <c r="O49" i="21"/>
  <c r="P49" i="21"/>
  <c r="Q49" i="21"/>
  <c r="B50" i="21"/>
  <c r="E50" i="21"/>
  <c r="F50" i="21"/>
  <c r="G50" i="21"/>
  <c r="H50" i="21"/>
  <c r="I50" i="21"/>
  <c r="J50" i="21"/>
  <c r="K50" i="21"/>
  <c r="L50" i="21"/>
  <c r="M50" i="21"/>
  <c r="N50" i="21"/>
  <c r="O50" i="21"/>
  <c r="P50" i="21"/>
  <c r="Q50" i="21"/>
  <c r="B51" i="21"/>
  <c r="E51" i="21"/>
  <c r="F51" i="21"/>
  <c r="G51" i="21"/>
  <c r="H51" i="21"/>
  <c r="I51" i="21"/>
  <c r="J51" i="21"/>
  <c r="K51" i="21"/>
  <c r="L51" i="21"/>
  <c r="M51" i="21"/>
  <c r="N51" i="21"/>
  <c r="O51" i="21"/>
  <c r="P51" i="21"/>
  <c r="Q51" i="21"/>
  <c r="B52" i="21"/>
  <c r="E52" i="21"/>
  <c r="F52" i="21"/>
  <c r="G52" i="21"/>
  <c r="H52" i="21"/>
  <c r="I52" i="21"/>
  <c r="J52" i="21"/>
  <c r="K52" i="21"/>
  <c r="L52" i="21"/>
  <c r="M52" i="21"/>
  <c r="N52" i="21"/>
  <c r="O52" i="21"/>
  <c r="P52" i="21"/>
  <c r="Q52" i="21"/>
  <c r="B53" i="21"/>
  <c r="E53" i="21"/>
  <c r="F53" i="21"/>
  <c r="G53" i="21"/>
  <c r="H53" i="21"/>
  <c r="I53" i="21"/>
  <c r="J53" i="21"/>
  <c r="K53" i="21"/>
  <c r="L53" i="21"/>
  <c r="M53" i="21"/>
  <c r="N53" i="21"/>
  <c r="O53" i="21"/>
  <c r="P53" i="21"/>
  <c r="Q53" i="21"/>
  <c r="B54" i="21"/>
  <c r="E54" i="21"/>
  <c r="F54" i="21"/>
  <c r="G54" i="21"/>
  <c r="H54" i="21"/>
  <c r="I54" i="21"/>
  <c r="J54" i="21"/>
  <c r="K54" i="21"/>
  <c r="L54" i="21"/>
  <c r="M54" i="21"/>
  <c r="N54" i="21"/>
  <c r="O54" i="21"/>
  <c r="P54" i="21"/>
  <c r="Q54" i="21"/>
  <c r="B55" i="21"/>
  <c r="E55" i="21"/>
  <c r="F55" i="21"/>
  <c r="G55" i="21"/>
  <c r="H55" i="21"/>
  <c r="I55" i="21"/>
  <c r="J55" i="21"/>
  <c r="K55" i="21"/>
  <c r="L55" i="21"/>
  <c r="M55" i="21"/>
  <c r="N55" i="21"/>
  <c r="O55" i="21"/>
  <c r="P55" i="21"/>
  <c r="Q55" i="21"/>
  <c r="B56" i="21"/>
  <c r="E56" i="21"/>
  <c r="F56" i="21"/>
  <c r="G56" i="21"/>
  <c r="H56" i="21"/>
  <c r="I56" i="21"/>
  <c r="J56" i="21"/>
  <c r="K56" i="21"/>
  <c r="L56" i="21"/>
  <c r="M56" i="21"/>
  <c r="N56" i="21"/>
  <c r="O56" i="21"/>
  <c r="P56" i="21"/>
  <c r="Q56" i="21"/>
  <c r="B57" i="21"/>
  <c r="E57" i="21"/>
  <c r="F57" i="21"/>
  <c r="G57" i="21"/>
  <c r="H57" i="21"/>
  <c r="I57" i="21"/>
  <c r="J57" i="21"/>
  <c r="K57" i="21"/>
  <c r="L57" i="21"/>
  <c r="M57" i="21"/>
  <c r="N57" i="21"/>
  <c r="O57" i="21"/>
  <c r="P57" i="21"/>
  <c r="Q57" i="21"/>
  <c r="E58" i="21"/>
  <c r="F58" i="21"/>
  <c r="G58" i="21"/>
  <c r="H58" i="21"/>
  <c r="I58" i="21"/>
  <c r="J58" i="21"/>
  <c r="K58" i="21"/>
  <c r="L58" i="21"/>
  <c r="M58" i="21"/>
  <c r="N58" i="21"/>
  <c r="O58" i="21"/>
  <c r="P58" i="21"/>
  <c r="Q58" i="21"/>
  <c r="E61" i="21"/>
  <c r="F61" i="21"/>
  <c r="G61" i="21"/>
  <c r="H61" i="21"/>
  <c r="I61" i="21"/>
  <c r="J61" i="21"/>
  <c r="K61" i="21"/>
  <c r="L61" i="21"/>
  <c r="M61" i="21"/>
  <c r="N61" i="21"/>
  <c r="O61" i="21"/>
  <c r="P61" i="21"/>
  <c r="Q61" i="21"/>
  <c r="E62" i="21"/>
  <c r="F62" i="21"/>
  <c r="G62" i="21"/>
  <c r="H62" i="21"/>
  <c r="I62" i="21"/>
  <c r="J62" i="21"/>
  <c r="K62" i="21"/>
  <c r="L62" i="21"/>
  <c r="M62" i="21"/>
  <c r="N62" i="21"/>
  <c r="O62" i="21"/>
  <c r="P62" i="21"/>
  <c r="Q62" i="21"/>
  <c r="E64" i="21"/>
  <c r="F64" i="21"/>
  <c r="G64" i="21"/>
  <c r="H64" i="21"/>
  <c r="I64" i="21"/>
  <c r="J64" i="21"/>
  <c r="K64" i="21"/>
  <c r="L64" i="21"/>
  <c r="M64" i="21"/>
  <c r="N64" i="21"/>
  <c r="O64" i="21"/>
  <c r="P64" i="21"/>
  <c r="Q64" i="21"/>
  <c r="E65" i="21"/>
  <c r="F65" i="21"/>
  <c r="G65" i="21"/>
  <c r="H65" i="21"/>
  <c r="I65" i="21"/>
  <c r="J65" i="21"/>
  <c r="K65" i="21"/>
  <c r="L65" i="21"/>
  <c r="M65" i="21"/>
  <c r="N65" i="21"/>
  <c r="O65" i="21"/>
  <c r="P65" i="21"/>
  <c r="Q65" i="21"/>
  <c r="E66" i="21"/>
  <c r="F66" i="21"/>
  <c r="G66" i="21"/>
  <c r="H66" i="21"/>
  <c r="I66" i="21"/>
  <c r="J66" i="21"/>
  <c r="K66" i="21"/>
  <c r="L66" i="21"/>
  <c r="M66" i="21"/>
  <c r="N66" i="21"/>
  <c r="O66" i="21"/>
  <c r="P66" i="21"/>
  <c r="Q66" i="21"/>
  <c r="E67" i="21"/>
  <c r="F67" i="21"/>
  <c r="G67" i="21"/>
  <c r="H67" i="21"/>
  <c r="I67" i="21"/>
  <c r="J67" i="21"/>
  <c r="K67" i="21"/>
  <c r="L67" i="21"/>
  <c r="M67" i="21"/>
  <c r="N67" i="21"/>
  <c r="O67" i="21"/>
  <c r="P67" i="21"/>
  <c r="Q67" i="21"/>
  <c r="E68" i="21"/>
  <c r="F68" i="21"/>
  <c r="G68" i="21"/>
  <c r="H68" i="21"/>
  <c r="I68" i="21"/>
  <c r="J68" i="21"/>
  <c r="K68" i="21"/>
  <c r="L68" i="21"/>
  <c r="M68" i="21"/>
  <c r="N68" i="21"/>
  <c r="O68" i="21"/>
  <c r="P68" i="21"/>
  <c r="Q68" i="21"/>
  <c r="E69" i="21"/>
  <c r="F69" i="21"/>
  <c r="G69" i="21"/>
  <c r="H69" i="21"/>
  <c r="I69" i="21"/>
  <c r="J69" i="21"/>
  <c r="K69" i="21"/>
  <c r="L69" i="21"/>
  <c r="M69" i="21"/>
  <c r="N69" i="21"/>
  <c r="O69" i="21"/>
  <c r="P69" i="21"/>
  <c r="Q69" i="21"/>
  <c r="E70" i="21"/>
  <c r="F70" i="21"/>
  <c r="G70" i="21"/>
  <c r="H70" i="21"/>
  <c r="I70" i="21"/>
  <c r="J70" i="21"/>
  <c r="K70" i="21"/>
  <c r="L70" i="21"/>
  <c r="M70" i="21"/>
  <c r="N70" i="21"/>
  <c r="O70" i="21"/>
  <c r="P70" i="21"/>
  <c r="Q70" i="21"/>
  <c r="E71" i="21"/>
  <c r="F71" i="21"/>
  <c r="G71" i="21"/>
  <c r="H71" i="21"/>
  <c r="I71" i="21"/>
  <c r="J71" i="21"/>
  <c r="K71" i="21"/>
  <c r="L71" i="21"/>
  <c r="M71" i="21"/>
  <c r="N71" i="21"/>
  <c r="O71" i="21"/>
  <c r="P71" i="21"/>
  <c r="Q71" i="21"/>
  <c r="E73" i="21"/>
  <c r="F73" i="21"/>
  <c r="G73" i="21"/>
  <c r="H73" i="21"/>
  <c r="I73" i="21"/>
  <c r="J73" i="21"/>
  <c r="K73" i="21"/>
  <c r="L73" i="21"/>
  <c r="M73" i="21"/>
  <c r="N73" i="21"/>
  <c r="O73" i="21"/>
  <c r="P73" i="21"/>
  <c r="Q73" i="21"/>
  <c r="E77" i="21"/>
  <c r="F77" i="21"/>
  <c r="G77" i="21"/>
  <c r="H77" i="21"/>
  <c r="I77" i="21"/>
  <c r="J77" i="21"/>
  <c r="K77" i="21"/>
  <c r="L77" i="21"/>
  <c r="M77" i="21"/>
  <c r="N77" i="21"/>
  <c r="O77" i="21"/>
  <c r="P77" i="21"/>
  <c r="E78" i="21"/>
  <c r="F78" i="21"/>
  <c r="G78" i="21"/>
  <c r="H78" i="21"/>
  <c r="I78" i="21"/>
  <c r="J78" i="21"/>
  <c r="K78" i="21"/>
  <c r="L78" i="21"/>
  <c r="M78" i="21"/>
  <c r="N78" i="21"/>
  <c r="O78" i="21"/>
  <c r="P78" i="21"/>
  <c r="A1" i="20"/>
  <c r="F10" i="20"/>
  <c r="I10" i="20"/>
  <c r="F11" i="20"/>
  <c r="I11" i="20"/>
  <c r="F12" i="20"/>
  <c r="I12" i="20"/>
  <c r="F13" i="20"/>
  <c r="I13" i="20"/>
  <c r="F14" i="20"/>
  <c r="I14" i="20"/>
  <c r="F15" i="20"/>
  <c r="I15" i="20"/>
  <c r="C18" i="20"/>
  <c r="F18" i="20"/>
  <c r="I18" i="20"/>
  <c r="C19" i="20"/>
  <c r="F19" i="20"/>
  <c r="I19" i="20"/>
  <c r="C20" i="20"/>
  <c r="F20" i="20"/>
  <c r="I20" i="20"/>
  <c r="C21" i="20"/>
  <c r="F21" i="20"/>
  <c r="I21" i="20"/>
  <c r="C22" i="20"/>
  <c r="F22" i="20"/>
  <c r="I22" i="20"/>
  <c r="C23" i="20"/>
  <c r="F23" i="20"/>
  <c r="I23" i="20"/>
  <c r="C24" i="20"/>
  <c r="F24" i="20"/>
  <c r="I24" i="20"/>
  <c r="F25" i="20"/>
  <c r="I25" i="20"/>
  <c r="F27" i="20"/>
  <c r="I27" i="20"/>
  <c r="M28" i="20"/>
  <c r="F29" i="20"/>
  <c r="I29" i="20"/>
  <c r="F35" i="20"/>
  <c r="I35" i="20"/>
  <c r="F36" i="20"/>
  <c r="I36" i="20"/>
  <c r="F37" i="20"/>
  <c r="I37" i="20"/>
  <c r="F38" i="20"/>
  <c r="I38" i="20"/>
  <c r="F39" i="20"/>
  <c r="I39" i="20"/>
  <c r="F40" i="20"/>
  <c r="I40" i="20"/>
  <c r="F41" i="20"/>
  <c r="F42" i="20"/>
  <c r="I42" i="20"/>
  <c r="F45" i="20"/>
  <c r="I45" i="20"/>
  <c r="F46" i="20"/>
  <c r="I46" i="20"/>
  <c r="F47" i="20"/>
  <c r="I47" i="20"/>
  <c r="F48" i="20"/>
  <c r="I48" i="20"/>
  <c r="F50" i="20"/>
  <c r="I50" i="20"/>
  <c r="F53" i="20"/>
  <c r="I53" i="20"/>
  <c r="A1" i="19"/>
  <c r="E6" i="19"/>
  <c r="F6" i="19"/>
  <c r="G6" i="19"/>
  <c r="H6" i="19"/>
  <c r="I6" i="19"/>
  <c r="J6" i="19"/>
  <c r="K6" i="19"/>
  <c r="L6" i="19"/>
  <c r="M6" i="19"/>
  <c r="N6" i="19"/>
  <c r="O6" i="19"/>
  <c r="P6" i="19"/>
  <c r="E8" i="19"/>
  <c r="F8" i="19"/>
  <c r="G8" i="19"/>
  <c r="H8" i="19"/>
  <c r="I8" i="19"/>
  <c r="J8" i="19"/>
  <c r="K8" i="19"/>
  <c r="L8" i="19"/>
  <c r="M8" i="19"/>
  <c r="N8" i="19"/>
  <c r="O8" i="19"/>
  <c r="P8" i="19"/>
  <c r="E11" i="19"/>
  <c r="F11" i="19"/>
  <c r="G11" i="19"/>
  <c r="H11" i="19"/>
  <c r="I11" i="19"/>
  <c r="J11" i="19"/>
  <c r="K11" i="19"/>
  <c r="L11" i="19"/>
  <c r="M11" i="19"/>
  <c r="N11" i="19"/>
  <c r="O11" i="19"/>
  <c r="P11" i="19"/>
  <c r="Q11" i="19"/>
  <c r="E12" i="19"/>
  <c r="F12" i="19"/>
  <c r="G12" i="19"/>
  <c r="H12" i="19"/>
  <c r="I12" i="19"/>
  <c r="J12" i="19"/>
  <c r="K12" i="19"/>
  <c r="L12" i="19"/>
  <c r="M12" i="19"/>
  <c r="N12" i="19"/>
  <c r="O12" i="19"/>
  <c r="P12" i="19"/>
  <c r="Q12" i="19"/>
  <c r="E13" i="19"/>
  <c r="F13" i="19"/>
  <c r="G13" i="19"/>
  <c r="H13" i="19"/>
  <c r="I13" i="19"/>
  <c r="J13" i="19"/>
  <c r="K13" i="19"/>
  <c r="L13" i="19"/>
  <c r="M13" i="19"/>
  <c r="N13" i="19"/>
  <c r="O13" i="19"/>
  <c r="P13" i="19"/>
  <c r="Q13" i="19"/>
  <c r="Q17" i="19"/>
  <c r="Q18" i="19"/>
  <c r="E19" i="19"/>
  <c r="F19" i="19"/>
  <c r="G19" i="19"/>
  <c r="H19" i="19"/>
  <c r="I19" i="19"/>
  <c r="J19" i="19"/>
  <c r="K19" i="19"/>
  <c r="L19" i="19"/>
  <c r="M19" i="19"/>
  <c r="N19" i="19"/>
  <c r="O19" i="19"/>
  <c r="P19" i="19"/>
  <c r="Q19" i="19"/>
  <c r="C21" i="19"/>
  <c r="E21" i="19"/>
  <c r="F21" i="19"/>
  <c r="G21" i="19"/>
  <c r="H21" i="19"/>
  <c r="I21" i="19"/>
  <c r="J21" i="19"/>
  <c r="K21" i="19"/>
  <c r="L21" i="19"/>
  <c r="M21" i="19"/>
  <c r="N21" i="19"/>
  <c r="O21" i="19"/>
  <c r="P21" i="19"/>
  <c r="Q21" i="19"/>
  <c r="C22" i="19"/>
  <c r="E22" i="19"/>
  <c r="F22" i="19"/>
  <c r="G22" i="19"/>
  <c r="H22" i="19"/>
  <c r="I22" i="19"/>
  <c r="J22" i="19"/>
  <c r="K22" i="19"/>
  <c r="L22" i="19"/>
  <c r="M22" i="19"/>
  <c r="N22" i="19"/>
  <c r="O22" i="19"/>
  <c r="P22" i="19"/>
  <c r="Q22" i="19"/>
  <c r="G23" i="19"/>
  <c r="J23" i="19"/>
  <c r="M23" i="19"/>
  <c r="P23" i="19"/>
  <c r="Q23" i="19"/>
  <c r="E25" i="19"/>
  <c r="F25" i="19"/>
  <c r="G25" i="19"/>
  <c r="H25" i="19"/>
  <c r="I25" i="19"/>
  <c r="J25" i="19"/>
  <c r="K25" i="19"/>
  <c r="L25" i="19"/>
  <c r="M25" i="19"/>
  <c r="N25" i="19"/>
  <c r="O25" i="19"/>
  <c r="P25" i="19"/>
  <c r="Q25" i="19"/>
  <c r="E26" i="19"/>
  <c r="F26" i="19"/>
  <c r="G26" i="19"/>
  <c r="H26" i="19"/>
  <c r="I26" i="19"/>
  <c r="J26" i="19"/>
  <c r="K26" i="19"/>
  <c r="L26" i="19"/>
  <c r="M26" i="19"/>
  <c r="N26" i="19"/>
  <c r="O26" i="19"/>
  <c r="P26" i="19"/>
  <c r="Q26" i="19"/>
  <c r="Q27" i="19"/>
  <c r="Q28" i="19"/>
  <c r="E29" i="19"/>
  <c r="F29" i="19"/>
  <c r="G29" i="19"/>
  <c r="H29" i="19"/>
  <c r="I29" i="19"/>
  <c r="J29" i="19"/>
  <c r="K29" i="19"/>
  <c r="L29" i="19"/>
  <c r="M29" i="19"/>
  <c r="N29" i="19"/>
  <c r="O29" i="19"/>
  <c r="P29" i="19"/>
  <c r="Q29" i="19"/>
  <c r="E31" i="19"/>
  <c r="F31" i="19"/>
  <c r="G31" i="19"/>
  <c r="H31" i="19"/>
  <c r="I31" i="19"/>
  <c r="J31" i="19"/>
  <c r="K31" i="19"/>
  <c r="L31" i="19"/>
  <c r="M31" i="19"/>
  <c r="N31" i="19"/>
  <c r="O31" i="19"/>
  <c r="P31" i="19"/>
  <c r="Q31" i="19"/>
  <c r="E33" i="19"/>
  <c r="F33" i="19"/>
  <c r="G33" i="19"/>
  <c r="H33" i="19"/>
  <c r="I33" i="19"/>
  <c r="J33" i="19"/>
  <c r="K33" i="19"/>
  <c r="L33" i="19"/>
  <c r="M33" i="19"/>
  <c r="N33" i="19"/>
  <c r="O33" i="19"/>
  <c r="P33" i="19"/>
  <c r="E35" i="19"/>
  <c r="F35" i="19"/>
  <c r="G35" i="19"/>
  <c r="H35" i="19"/>
  <c r="I35" i="19"/>
  <c r="J35" i="19"/>
  <c r="K35" i="19"/>
  <c r="L35" i="19"/>
  <c r="M35" i="19"/>
  <c r="N35" i="19"/>
  <c r="O35" i="19"/>
  <c r="P35" i="19"/>
  <c r="Q35" i="19"/>
  <c r="E37" i="19"/>
  <c r="F37" i="19"/>
  <c r="G37" i="19"/>
  <c r="H37" i="19"/>
  <c r="I37" i="19"/>
  <c r="J37" i="19"/>
  <c r="K37" i="19"/>
  <c r="L37" i="19"/>
  <c r="M37" i="19"/>
  <c r="N37" i="19"/>
  <c r="O37" i="19"/>
  <c r="P37" i="19"/>
  <c r="E40" i="19"/>
  <c r="F40" i="19"/>
  <c r="G40" i="19"/>
  <c r="H40" i="19"/>
  <c r="I40" i="19"/>
  <c r="J40" i="19"/>
  <c r="K40" i="19"/>
  <c r="L40" i="19"/>
  <c r="M40" i="19"/>
  <c r="N40" i="19"/>
  <c r="O40" i="19"/>
  <c r="P40" i="19"/>
  <c r="A1" i="18"/>
  <c r="E6" i="18"/>
  <c r="F6" i="18"/>
  <c r="G6" i="18"/>
  <c r="H6" i="18"/>
  <c r="I6" i="18"/>
  <c r="J6" i="18"/>
  <c r="K6" i="18"/>
  <c r="L6" i="18"/>
  <c r="M6" i="18"/>
  <c r="N6" i="18"/>
  <c r="O6" i="18"/>
  <c r="P6" i="18"/>
  <c r="B9" i="18"/>
  <c r="E9" i="18"/>
  <c r="F9" i="18"/>
  <c r="G9" i="18"/>
  <c r="H9" i="18"/>
  <c r="I9" i="18"/>
  <c r="J9" i="18"/>
  <c r="K9" i="18"/>
  <c r="L9" i="18"/>
  <c r="M9" i="18"/>
  <c r="N9" i="18"/>
  <c r="O9" i="18"/>
  <c r="P9" i="18"/>
  <c r="Q9" i="18"/>
  <c r="B10" i="18"/>
  <c r="E10" i="18"/>
  <c r="F10" i="18"/>
  <c r="G10" i="18"/>
  <c r="H10" i="18"/>
  <c r="I10" i="18"/>
  <c r="J10" i="18"/>
  <c r="K10" i="18"/>
  <c r="L10" i="18"/>
  <c r="M10" i="18"/>
  <c r="N10" i="18"/>
  <c r="O10" i="18"/>
  <c r="P10" i="18"/>
  <c r="Q10" i="18"/>
  <c r="B11" i="18"/>
  <c r="E11" i="18"/>
  <c r="F11" i="18"/>
  <c r="G11" i="18"/>
  <c r="H11" i="18"/>
  <c r="I11" i="18"/>
  <c r="J11" i="18"/>
  <c r="K11" i="18"/>
  <c r="L11" i="18"/>
  <c r="M11" i="18"/>
  <c r="N11" i="18"/>
  <c r="O11" i="18"/>
  <c r="P11" i="18"/>
  <c r="Q11" i="18"/>
  <c r="B12" i="18"/>
  <c r="E12" i="18"/>
  <c r="F12" i="18"/>
  <c r="G12" i="18"/>
  <c r="H12" i="18"/>
  <c r="I12" i="18"/>
  <c r="J12" i="18"/>
  <c r="K12" i="18"/>
  <c r="L12" i="18"/>
  <c r="M12" i="18"/>
  <c r="N12" i="18"/>
  <c r="O12" i="18"/>
  <c r="P12" i="18"/>
  <c r="Q12" i="18"/>
  <c r="B13" i="18"/>
  <c r="E13" i="18"/>
  <c r="F13" i="18"/>
  <c r="G13" i="18"/>
  <c r="H13" i="18"/>
  <c r="I13" i="18"/>
  <c r="J13" i="18"/>
  <c r="K13" i="18"/>
  <c r="L13" i="18"/>
  <c r="M13" i="18"/>
  <c r="N13" i="18"/>
  <c r="O13" i="18"/>
  <c r="P13" i="18"/>
  <c r="Q13" i="18"/>
  <c r="B14" i="18"/>
  <c r="E14" i="18"/>
  <c r="F14" i="18"/>
  <c r="G14" i="18"/>
  <c r="H14" i="18"/>
  <c r="I14" i="18"/>
  <c r="J14" i="18"/>
  <c r="K14" i="18"/>
  <c r="L14" i="18"/>
  <c r="M14" i="18"/>
  <c r="N14" i="18"/>
  <c r="O14" i="18"/>
  <c r="P14" i="18"/>
  <c r="Q14" i="18"/>
  <c r="E15" i="18"/>
  <c r="F15" i="18"/>
  <c r="G15" i="18"/>
  <c r="H15" i="18"/>
  <c r="I15" i="18"/>
  <c r="J15" i="18"/>
  <c r="K15" i="18"/>
  <c r="L15" i="18"/>
  <c r="M15" i="18"/>
  <c r="N15" i="18"/>
  <c r="O15" i="18"/>
  <c r="P15" i="18"/>
  <c r="Q15" i="18"/>
  <c r="B18" i="18"/>
  <c r="E18" i="18"/>
  <c r="F18" i="18"/>
  <c r="G18" i="18"/>
  <c r="H18" i="18"/>
  <c r="I18" i="18"/>
  <c r="J18" i="18"/>
  <c r="K18" i="18"/>
  <c r="L18" i="18"/>
  <c r="M18" i="18"/>
  <c r="N18" i="18"/>
  <c r="O18" i="18"/>
  <c r="P18" i="18"/>
  <c r="Q18" i="18"/>
  <c r="B19" i="18"/>
  <c r="E19" i="18"/>
  <c r="F19" i="18"/>
  <c r="G19" i="18"/>
  <c r="H19" i="18"/>
  <c r="I19" i="18"/>
  <c r="J19" i="18"/>
  <c r="K19" i="18"/>
  <c r="L19" i="18"/>
  <c r="M19" i="18"/>
  <c r="N19" i="18"/>
  <c r="O19" i="18"/>
  <c r="P19" i="18"/>
  <c r="Q19" i="18"/>
  <c r="B20" i="18"/>
  <c r="E20" i="18"/>
  <c r="F20" i="18"/>
  <c r="G20" i="18"/>
  <c r="H20" i="18"/>
  <c r="I20" i="18"/>
  <c r="J20" i="18"/>
  <c r="K20" i="18"/>
  <c r="L20" i="18"/>
  <c r="M20" i="18"/>
  <c r="N20" i="18"/>
  <c r="O20" i="18"/>
  <c r="P20" i="18"/>
  <c r="Q20" i="18"/>
  <c r="B21" i="18"/>
  <c r="E21" i="18"/>
  <c r="F21" i="18"/>
  <c r="G21" i="18"/>
  <c r="H21" i="18"/>
  <c r="I21" i="18"/>
  <c r="J21" i="18"/>
  <c r="K21" i="18"/>
  <c r="L21" i="18"/>
  <c r="M21" i="18"/>
  <c r="N21" i="18"/>
  <c r="O21" i="18"/>
  <c r="P21" i="18"/>
  <c r="Q21" i="18"/>
  <c r="B22" i="18"/>
  <c r="E22" i="18"/>
  <c r="F22" i="18"/>
  <c r="G22" i="18"/>
  <c r="H22" i="18"/>
  <c r="I22" i="18"/>
  <c r="J22" i="18"/>
  <c r="K22" i="18"/>
  <c r="L22" i="18"/>
  <c r="M22" i="18"/>
  <c r="N22" i="18"/>
  <c r="O22" i="18"/>
  <c r="P22" i="18"/>
  <c r="Q22" i="18"/>
  <c r="B23" i="18"/>
  <c r="E23" i="18"/>
  <c r="F23" i="18"/>
  <c r="G23" i="18"/>
  <c r="H23" i="18"/>
  <c r="I23" i="18"/>
  <c r="J23" i="18"/>
  <c r="K23" i="18"/>
  <c r="L23" i="18"/>
  <c r="M23" i="18"/>
  <c r="N23" i="18"/>
  <c r="O23" i="18"/>
  <c r="P23" i="18"/>
  <c r="Q23" i="18"/>
  <c r="E24" i="18"/>
  <c r="F24" i="18"/>
  <c r="G24" i="18"/>
  <c r="H24" i="18"/>
  <c r="I24" i="18"/>
  <c r="J24" i="18"/>
  <c r="K24" i="18"/>
  <c r="L24" i="18"/>
  <c r="M24" i="18"/>
  <c r="N24" i="18"/>
  <c r="O24" i="18"/>
  <c r="P24" i="18"/>
  <c r="Q24" i="18"/>
  <c r="E26" i="18"/>
  <c r="F26" i="18"/>
  <c r="G26" i="18"/>
  <c r="H26" i="18"/>
  <c r="I26" i="18"/>
  <c r="J26" i="18"/>
  <c r="K26" i="18"/>
  <c r="L26" i="18"/>
  <c r="M26" i="18"/>
  <c r="N26" i="18"/>
  <c r="O26" i="18"/>
  <c r="P26" i="18"/>
  <c r="Q26" i="18"/>
  <c r="A28" i="18"/>
  <c r="B29" i="18"/>
  <c r="E29" i="18"/>
  <c r="F29" i="18"/>
  <c r="G29" i="18"/>
  <c r="H29" i="18"/>
  <c r="I29" i="18"/>
  <c r="J29" i="18"/>
  <c r="K29" i="18"/>
  <c r="L29" i="18"/>
  <c r="M29" i="18"/>
  <c r="N29" i="18"/>
  <c r="O29" i="18"/>
  <c r="P29" i="18"/>
  <c r="Q29" i="18"/>
  <c r="B30" i="18"/>
  <c r="E30" i="18"/>
  <c r="F30" i="18"/>
  <c r="G30" i="18"/>
  <c r="H30" i="18"/>
  <c r="I30" i="18"/>
  <c r="J30" i="18"/>
  <c r="K30" i="18"/>
  <c r="L30" i="18"/>
  <c r="M30" i="18"/>
  <c r="N30" i="18"/>
  <c r="O30" i="18"/>
  <c r="P30" i="18"/>
  <c r="Q30" i="18"/>
  <c r="B31" i="18"/>
  <c r="E31" i="18"/>
  <c r="F31" i="18"/>
  <c r="G31" i="18"/>
  <c r="H31" i="18"/>
  <c r="I31" i="18"/>
  <c r="J31" i="18"/>
  <c r="K31" i="18"/>
  <c r="L31" i="18"/>
  <c r="M31" i="18"/>
  <c r="N31" i="18"/>
  <c r="O31" i="18"/>
  <c r="P31" i="18"/>
  <c r="Q31" i="18"/>
  <c r="B32" i="18"/>
  <c r="E32" i="18"/>
  <c r="F32" i="18"/>
  <c r="G32" i="18"/>
  <c r="H32" i="18"/>
  <c r="I32" i="18"/>
  <c r="J32" i="18"/>
  <c r="K32" i="18"/>
  <c r="L32" i="18"/>
  <c r="M32" i="18"/>
  <c r="N32" i="18"/>
  <c r="O32" i="18"/>
  <c r="P32" i="18"/>
  <c r="Q32" i="18"/>
  <c r="B33" i="18"/>
  <c r="E33" i="18"/>
  <c r="F33" i="18"/>
  <c r="G33" i="18"/>
  <c r="H33" i="18"/>
  <c r="I33" i="18"/>
  <c r="J33" i="18"/>
  <c r="K33" i="18"/>
  <c r="L33" i="18"/>
  <c r="M33" i="18"/>
  <c r="N33" i="18"/>
  <c r="O33" i="18"/>
  <c r="P33" i="18"/>
  <c r="Q33" i="18"/>
  <c r="B34" i="18"/>
  <c r="E34" i="18"/>
  <c r="F34" i="18"/>
  <c r="G34" i="18"/>
  <c r="H34" i="18"/>
  <c r="I34" i="18"/>
  <c r="J34" i="18"/>
  <c r="K34" i="18"/>
  <c r="L34" i="18"/>
  <c r="M34" i="18"/>
  <c r="N34" i="18"/>
  <c r="O34" i="18"/>
  <c r="P34" i="18"/>
  <c r="Q34" i="18"/>
  <c r="E35" i="18"/>
  <c r="F35" i="18"/>
  <c r="G35" i="18"/>
  <c r="H35" i="18"/>
  <c r="I35" i="18"/>
  <c r="J35" i="18"/>
  <c r="K35" i="18"/>
  <c r="L35" i="18"/>
  <c r="M35" i="18"/>
  <c r="N35" i="18"/>
  <c r="O35" i="18"/>
  <c r="P35" i="18"/>
  <c r="Q35" i="18"/>
  <c r="B38" i="18"/>
  <c r="E38" i="18"/>
  <c r="F38" i="18"/>
  <c r="G38" i="18"/>
  <c r="H38" i="18"/>
  <c r="I38" i="18"/>
  <c r="J38" i="18"/>
  <c r="K38" i="18"/>
  <c r="L38" i="18"/>
  <c r="M38" i="18"/>
  <c r="N38" i="18"/>
  <c r="O38" i="18"/>
  <c r="P38" i="18"/>
  <c r="Q38" i="18"/>
  <c r="B39" i="18"/>
  <c r="E39" i="18"/>
  <c r="F39" i="18"/>
  <c r="G39" i="18"/>
  <c r="H39" i="18"/>
  <c r="I39" i="18"/>
  <c r="J39" i="18"/>
  <c r="K39" i="18"/>
  <c r="L39" i="18"/>
  <c r="M39" i="18"/>
  <c r="N39" i="18"/>
  <c r="O39" i="18"/>
  <c r="P39" i="18"/>
  <c r="Q39" i="18"/>
  <c r="B40" i="18"/>
  <c r="E40" i="18"/>
  <c r="F40" i="18"/>
  <c r="G40" i="18"/>
  <c r="H40" i="18"/>
  <c r="I40" i="18"/>
  <c r="J40" i="18"/>
  <c r="K40" i="18"/>
  <c r="L40" i="18"/>
  <c r="M40" i="18"/>
  <c r="N40" i="18"/>
  <c r="O40" i="18"/>
  <c r="P40" i="18"/>
  <c r="Q40" i="18"/>
  <c r="B41" i="18"/>
  <c r="E41" i="18"/>
  <c r="F41" i="18"/>
  <c r="G41" i="18"/>
  <c r="H41" i="18"/>
  <c r="I41" i="18"/>
  <c r="J41" i="18"/>
  <c r="K41" i="18"/>
  <c r="L41" i="18"/>
  <c r="M41" i="18"/>
  <c r="N41" i="18"/>
  <c r="O41" i="18"/>
  <c r="P41" i="18"/>
  <c r="Q41" i="18"/>
  <c r="B42" i="18"/>
  <c r="E42" i="18"/>
  <c r="F42" i="18"/>
  <c r="G42" i="18"/>
  <c r="H42" i="18"/>
  <c r="I42" i="18"/>
  <c r="J42" i="18"/>
  <c r="K42" i="18"/>
  <c r="L42" i="18"/>
  <c r="M42" i="18"/>
  <c r="N42" i="18"/>
  <c r="O42" i="18"/>
  <c r="P42" i="18"/>
  <c r="Q42" i="18"/>
  <c r="B43" i="18"/>
  <c r="E43" i="18"/>
  <c r="F43" i="18"/>
  <c r="G43" i="18"/>
  <c r="H43" i="18"/>
  <c r="I43" i="18"/>
  <c r="J43" i="18"/>
  <c r="K43" i="18"/>
  <c r="L43" i="18"/>
  <c r="M43" i="18"/>
  <c r="N43" i="18"/>
  <c r="O43" i="18"/>
  <c r="P43" i="18"/>
  <c r="Q43" i="18"/>
  <c r="B44" i="18"/>
  <c r="E44" i="18"/>
  <c r="F44" i="18"/>
  <c r="G44" i="18"/>
  <c r="H44" i="18"/>
  <c r="I44" i="18"/>
  <c r="J44" i="18"/>
  <c r="K44" i="18"/>
  <c r="L44" i="18"/>
  <c r="M44" i="18"/>
  <c r="N44" i="18"/>
  <c r="O44" i="18"/>
  <c r="P44" i="18"/>
  <c r="Q44" i="18"/>
  <c r="B45" i="18"/>
  <c r="E45" i="18"/>
  <c r="F45" i="18"/>
  <c r="G45" i="18"/>
  <c r="H45" i="18"/>
  <c r="I45" i="18"/>
  <c r="J45" i="18"/>
  <c r="K45" i="18"/>
  <c r="L45" i="18"/>
  <c r="M45" i="18"/>
  <c r="N45" i="18"/>
  <c r="O45" i="18"/>
  <c r="P45" i="18"/>
  <c r="Q45" i="18"/>
  <c r="B46" i="18"/>
  <c r="E46" i="18"/>
  <c r="F46" i="18"/>
  <c r="G46" i="18"/>
  <c r="H46" i="18"/>
  <c r="I46" i="18"/>
  <c r="J46" i="18"/>
  <c r="K46" i="18"/>
  <c r="L46" i="18"/>
  <c r="M46" i="18"/>
  <c r="N46" i="18"/>
  <c r="O46" i="18"/>
  <c r="P46" i="18"/>
  <c r="Q46" i="18"/>
  <c r="B47" i="18"/>
  <c r="E47" i="18"/>
  <c r="F47" i="18"/>
  <c r="G47" i="18"/>
  <c r="H47" i="18"/>
  <c r="I47" i="18"/>
  <c r="J47" i="18"/>
  <c r="K47" i="18"/>
  <c r="L47" i="18"/>
  <c r="M47" i="18"/>
  <c r="N47" i="18"/>
  <c r="O47" i="18"/>
  <c r="P47" i="18"/>
  <c r="Q47" i="18"/>
  <c r="B48" i="18"/>
  <c r="E48" i="18"/>
  <c r="F48" i="18"/>
  <c r="G48" i="18"/>
  <c r="H48" i="18"/>
  <c r="I48" i="18"/>
  <c r="J48" i="18"/>
  <c r="K48" i="18"/>
  <c r="L48" i="18"/>
  <c r="M48" i="18"/>
  <c r="N48" i="18"/>
  <c r="O48" i="18"/>
  <c r="P48" i="18"/>
  <c r="Q48" i="18"/>
  <c r="B49" i="18"/>
  <c r="E49" i="18"/>
  <c r="F49" i="18"/>
  <c r="G49" i="18"/>
  <c r="H49" i="18"/>
  <c r="I49" i="18"/>
  <c r="J49" i="18"/>
  <c r="K49" i="18"/>
  <c r="L49" i="18"/>
  <c r="M49" i="18"/>
  <c r="N49" i="18"/>
  <c r="O49" i="18"/>
  <c r="P49" i="18"/>
  <c r="Q49" i="18"/>
  <c r="B50" i="18"/>
  <c r="E50" i="18"/>
  <c r="F50" i="18"/>
  <c r="G50" i="18"/>
  <c r="H50" i="18"/>
  <c r="I50" i="18"/>
  <c r="J50" i="18"/>
  <c r="K50" i="18"/>
  <c r="L50" i="18"/>
  <c r="M50" i="18"/>
  <c r="N50" i="18"/>
  <c r="O50" i="18"/>
  <c r="P50" i="18"/>
  <c r="Q50" i="18"/>
  <c r="B51" i="18"/>
  <c r="E51" i="18"/>
  <c r="F51" i="18"/>
  <c r="G51" i="18"/>
  <c r="H51" i="18"/>
  <c r="I51" i="18"/>
  <c r="J51" i="18"/>
  <c r="K51" i="18"/>
  <c r="L51" i="18"/>
  <c r="M51" i="18"/>
  <c r="N51" i="18"/>
  <c r="O51" i="18"/>
  <c r="P51" i="18"/>
  <c r="Q51" i="18"/>
  <c r="B52" i="18"/>
  <c r="E52" i="18"/>
  <c r="F52" i="18"/>
  <c r="G52" i="18"/>
  <c r="H52" i="18"/>
  <c r="I52" i="18"/>
  <c r="J52" i="18"/>
  <c r="K52" i="18"/>
  <c r="L52" i="18"/>
  <c r="M52" i="18"/>
  <c r="N52" i="18"/>
  <c r="O52" i="18"/>
  <c r="P52" i="18"/>
  <c r="Q52" i="18"/>
  <c r="B53" i="18"/>
  <c r="E53" i="18"/>
  <c r="F53" i="18"/>
  <c r="G53" i="18"/>
  <c r="H53" i="18"/>
  <c r="I53" i="18"/>
  <c r="J53" i="18"/>
  <c r="K53" i="18"/>
  <c r="L53" i="18"/>
  <c r="M53" i="18"/>
  <c r="N53" i="18"/>
  <c r="O53" i="18"/>
  <c r="P53" i="18"/>
  <c r="Q53" i="18"/>
  <c r="B54" i="18"/>
  <c r="E54" i="18"/>
  <c r="F54" i="18"/>
  <c r="G54" i="18"/>
  <c r="H54" i="18"/>
  <c r="I54" i="18"/>
  <c r="J54" i="18"/>
  <c r="K54" i="18"/>
  <c r="L54" i="18"/>
  <c r="M54" i="18"/>
  <c r="N54" i="18"/>
  <c r="O54" i="18"/>
  <c r="P54" i="18"/>
  <c r="Q54" i="18"/>
  <c r="B55" i="18"/>
  <c r="E55" i="18"/>
  <c r="F55" i="18"/>
  <c r="G55" i="18"/>
  <c r="H55" i="18"/>
  <c r="I55" i="18"/>
  <c r="J55" i="18"/>
  <c r="K55" i="18"/>
  <c r="L55" i="18"/>
  <c r="M55" i="18"/>
  <c r="N55" i="18"/>
  <c r="O55" i="18"/>
  <c r="P55" i="18"/>
  <c r="Q55" i="18"/>
  <c r="B56" i="18"/>
  <c r="E56" i="18"/>
  <c r="F56" i="18"/>
  <c r="G56" i="18"/>
  <c r="H56" i="18"/>
  <c r="I56" i="18"/>
  <c r="J56" i="18"/>
  <c r="K56" i="18"/>
  <c r="L56" i="18"/>
  <c r="M56" i="18"/>
  <c r="N56" i="18"/>
  <c r="O56" i="18"/>
  <c r="P56" i="18"/>
  <c r="Q56" i="18"/>
  <c r="B57" i="18"/>
  <c r="E57" i="18"/>
  <c r="F57" i="18"/>
  <c r="G57" i="18"/>
  <c r="H57" i="18"/>
  <c r="I57" i="18"/>
  <c r="J57" i="18"/>
  <c r="K57" i="18"/>
  <c r="L57" i="18"/>
  <c r="M57" i="18"/>
  <c r="N57" i="18"/>
  <c r="O57" i="18"/>
  <c r="P57" i="18"/>
  <c r="Q57" i="18"/>
  <c r="E58" i="18"/>
  <c r="F58" i="18"/>
  <c r="G58" i="18"/>
  <c r="H58" i="18"/>
  <c r="I58" i="18"/>
  <c r="J58" i="18"/>
  <c r="K58" i="18"/>
  <c r="L58" i="18"/>
  <c r="M58" i="18"/>
  <c r="N58" i="18"/>
  <c r="O58" i="18"/>
  <c r="P58" i="18"/>
  <c r="Q58" i="18"/>
  <c r="E61" i="18"/>
  <c r="F61" i="18"/>
  <c r="G61" i="18"/>
  <c r="H61" i="18"/>
  <c r="I61" i="18"/>
  <c r="J61" i="18"/>
  <c r="K61" i="18"/>
  <c r="L61" i="18"/>
  <c r="M61" i="18"/>
  <c r="N61" i="18"/>
  <c r="O61" i="18"/>
  <c r="P61" i="18"/>
  <c r="Q61" i="18"/>
  <c r="E62" i="18"/>
  <c r="F62" i="18"/>
  <c r="G62" i="18"/>
  <c r="H62" i="18"/>
  <c r="I62" i="18"/>
  <c r="J62" i="18"/>
  <c r="K62" i="18"/>
  <c r="L62" i="18"/>
  <c r="M62" i="18"/>
  <c r="N62" i="18"/>
  <c r="O62" i="18"/>
  <c r="P62" i="18"/>
  <c r="Q62" i="18"/>
  <c r="E64" i="18"/>
  <c r="F64" i="18"/>
  <c r="G64" i="18"/>
  <c r="H64" i="18"/>
  <c r="I64" i="18"/>
  <c r="J64" i="18"/>
  <c r="K64" i="18"/>
  <c r="L64" i="18"/>
  <c r="M64" i="18"/>
  <c r="N64" i="18"/>
  <c r="O64" i="18"/>
  <c r="P64" i="18"/>
  <c r="Q64" i="18"/>
  <c r="E65" i="18"/>
  <c r="F65" i="18"/>
  <c r="G65" i="18"/>
  <c r="H65" i="18"/>
  <c r="I65" i="18"/>
  <c r="J65" i="18"/>
  <c r="K65" i="18"/>
  <c r="L65" i="18"/>
  <c r="M65" i="18"/>
  <c r="N65" i="18"/>
  <c r="O65" i="18"/>
  <c r="P65" i="18"/>
  <c r="Q65" i="18"/>
  <c r="E66" i="18"/>
  <c r="F66" i="18"/>
  <c r="G66" i="18"/>
  <c r="H66" i="18"/>
  <c r="I66" i="18"/>
  <c r="J66" i="18"/>
  <c r="K66" i="18"/>
  <c r="L66" i="18"/>
  <c r="M66" i="18"/>
  <c r="N66" i="18"/>
  <c r="O66" i="18"/>
  <c r="P66" i="18"/>
  <c r="Q66" i="18"/>
  <c r="E67" i="18"/>
  <c r="F67" i="18"/>
  <c r="G67" i="18"/>
  <c r="H67" i="18"/>
  <c r="I67" i="18"/>
  <c r="J67" i="18"/>
  <c r="K67" i="18"/>
  <c r="L67" i="18"/>
  <c r="M67" i="18"/>
  <c r="N67" i="18"/>
  <c r="O67" i="18"/>
  <c r="P67" i="18"/>
  <c r="Q67" i="18"/>
  <c r="E68" i="18"/>
  <c r="F68" i="18"/>
  <c r="G68" i="18"/>
  <c r="H68" i="18"/>
  <c r="I68" i="18"/>
  <c r="J68" i="18"/>
  <c r="K68" i="18"/>
  <c r="L68" i="18"/>
  <c r="M68" i="18"/>
  <c r="N68" i="18"/>
  <c r="O68" i="18"/>
  <c r="P68" i="18"/>
  <c r="Q68" i="18"/>
  <c r="E69" i="18"/>
  <c r="F69" i="18"/>
  <c r="G69" i="18"/>
  <c r="H69" i="18"/>
  <c r="I69" i="18"/>
  <c r="J69" i="18"/>
  <c r="K69" i="18"/>
  <c r="L69" i="18"/>
  <c r="M69" i="18"/>
  <c r="N69" i="18"/>
  <c r="O69" i="18"/>
  <c r="P69" i="18"/>
  <c r="Q69" i="18"/>
  <c r="E70" i="18"/>
  <c r="F70" i="18"/>
  <c r="G70" i="18"/>
  <c r="H70" i="18"/>
  <c r="I70" i="18"/>
  <c r="J70" i="18"/>
  <c r="K70" i="18"/>
  <c r="L70" i="18"/>
  <c r="M70" i="18"/>
  <c r="N70" i="18"/>
  <c r="O70" i="18"/>
  <c r="P70" i="18"/>
  <c r="Q70" i="18"/>
  <c r="E71" i="18"/>
  <c r="F71" i="18"/>
  <c r="G71" i="18"/>
  <c r="H71" i="18"/>
  <c r="I71" i="18"/>
  <c r="J71" i="18"/>
  <c r="K71" i="18"/>
  <c r="L71" i="18"/>
  <c r="M71" i="18"/>
  <c r="N71" i="18"/>
  <c r="O71" i="18"/>
  <c r="P71" i="18"/>
  <c r="Q71" i="18"/>
  <c r="E73" i="18"/>
  <c r="F73" i="18"/>
  <c r="G73" i="18"/>
  <c r="H73" i="18"/>
  <c r="I73" i="18"/>
  <c r="J73" i="18"/>
  <c r="K73" i="18"/>
  <c r="L73" i="18"/>
  <c r="M73" i="18"/>
  <c r="N73" i="18"/>
  <c r="O73" i="18"/>
  <c r="P73" i="18"/>
  <c r="Q73" i="18"/>
  <c r="E77" i="18"/>
  <c r="F77" i="18"/>
  <c r="G77" i="18"/>
  <c r="H77" i="18"/>
  <c r="I77" i="18"/>
  <c r="J77" i="18"/>
  <c r="K77" i="18"/>
  <c r="L77" i="18"/>
  <c r="M77" i="18"/>
  <c r="N77" i="18"/>
  <c r="O77" i="18"/>
  <c r="P77" i="18"/>
  <c r="E78" i="18"/>
  <c r="F78" i="18"/>
  <c r="G78" i="18"/>
  <c r="H78" i="18"/>
  <c r="I78" i="18"/>
  <c r="J78" i="18"/>
  <c r="K78" i="18"/>
  <c r="L78" i="18"/>
  <c r="M78" i="18"/>
  <c r="N78" i="18"/>
  <c r="O78" i="18"/>
  <c r="P78" i="18"/>
  <c r="A1" i="13"/>
  <c r="A5" i="13"/>
  <c r="B6" i="13"/>
  <c r="F6" i="13"/>
  <c r="I6" i="13"/>
  <c r="L6" i="13"/>
  <c r="O6" i="13"/>
  <c r="R6" i="13"/>
  <c r="B7" i="13"/>
  <c r="F7" i="13"/>
  <c r="I7" i="13"/>
  <c r="L7" i="13"/>
  <c r="O7" i="13"/>
  <c r="R7" i="13"/>
  <c r="B8" i="13"/>
  <c r="F8" i="13"/>
  <c r="I8" i="13"/>
  <c r="L8" i="13"/>
  <c r="O8" i="13"/>
  <c r="R8" i="13"/>
  <c r="B9" i="13"/>
  <c r="F9" i="13"/>
  <c r="I9" i="13"/>
  <c r="L9" i="13"/>
  <c r="O9" i="13"/>
  <c r="R9" i="13"/>
  <c r="B10" i="13"/>
  <c r="F10" i="13"/>
  <c r="I10" i="13"/>
  <c r="L10" i="13"/>
  <c r="O10" i="13"/>
  <c r="R10" i="13"/>
  <c r="B11" i="13"/>
  <c r="F11" i="13"/>
  <c r="I11" i="13"/>
  <c r="L11" i="13"/>
  <c r="O11" i="13"/>
  <c r="R11" i="13"/>
  <c r="A12" i="13"/>
  <c r="F12" i="13"/>
  <c r="I12" i="13"/>
  <c r="L12" i="13"/>
  <c r="O12" i="13"/>
  <c r="R12" i="13"/>
  <c r="A14" i="13"/>
  <c r="B15" i="13"/>
  <c r="F15" i="13"/>
  <c r="I15" i="13"/>
  <c r="L15" i="13"/>
  <c r="O15" i="13"/>
  <c r="R15" i="13"/>
  <c r="B16" i="13"/>
  <c r="F16" i="13"/>
  <c r="I16" i="13"/>
  <c r="L16" i="13"/>
  <c r="O16" i="13"/>
  <c r="R16" i="13"/>
  <c r="B17" i="13"/>
  <c r="F17" i="13"/>
  <c r="I17" i="13"/>
  <c r="L17" i="13"/>
  <c r="O17" i="13"/>
  <c r="R17" i="13"/>
  <c r="B18" i="13"/>
  <c r="F18" i="13"/>
  <c r="I18" i="13"/>
  <c r="L18" i="13"/>
  <c r="O18" i="13"/>
  <c r="R18" i="13"/>
  <c r="F19" i="13"/>
  <c r="I19" i="13"/>
  <c r="L19" i="13"/>
  <c r="O19" i="13"/>
  <c r="R19" i="13"/>
  <c r="F20" i="13"/>
  <c r="I20" i="13"/>
  <c r="L20" i="13"/>
  <c r="O20" i="13"/>
  <c r="R20" i="13"/>
  <c r="A21" i="13"/>
  <c r="F21" i="13"/>
  <c r="G21" i="13"/>
  <c r="I21" i="13"/>
  <c r="J21" i="13"/>
  <c r="L21" i="13"/>
  <c r="M21" i="13"/>
  <c r="O21" i="13"/>
  <c r="P21" i="13"/>
  <c r="R21" i="13"/>
  <c r="S21" i="13"/>
  <c r="A23" i="13"/>
  <c r="F23" i="13"/>
  <c r="G23" i="13"/>
  <c r="I23" i="13"/>
  <c r="J23" i="13"/>
  <c r="L23" i="13"/>
  <c r="M23" i="13"/>
  <c r="O23" i="13"/>
  <c r="P23" i="13"/>
  <c r="R23" i="13"/>
  <c r="S23" i="13"/>
  <c r="A25" i="13"/>
  <c r="B26" i="13"/>
  <c r="F26" i="13"/>
  <c r="I26" i="13"/>
  <c r="L26" i="13"/>
  <c r="O26" i="13"/>
  <c r="R26" i="13"/>
  <c r="B27" i="13"/>
  <c r="F27" i="13"/>
  <c r="I27" i="13"/>
  <c r="L27" i="13"/>
  <c r="O27" i="13"/>
  <c r="R27" i="13"/>
  <c r="B28" i="13"/>
  <c r="F28" i="13"/>
  <c r="I28" i="13"/>
  <c r="L28" i="13"/>
  <c r="O28" i="13"/>
  <c r="R28" i="13"/>
  <c r="B29" i="13"/>
  <c r="F29" i="13"/>
  <c r="I29" i="13"/>
  <c r="L29" i="13"/>
  <c r="O29" i="13"/>
  <c r="R29" i="13"/>
  <c r="B30" i="13"/>
  <c r="F30" i="13"/>
  <c r="I30" i="13"/>
  <c r="L30" i="13"/>
  <c r="O30" i="13"/>
  <c r="R30" i="13"/>
  <c r="B31" i="13"/>
  <c r="A32" i="13"/>
  <c r="F32" i="13"/>
  <c r="G32" i="13"/>
  <c r="I32" i="13"/>
  <c r="J32" i="13"/>
  <c r="L32" i="13"/>
  <c r="M32" i="13"/>
  <c r="O32" i="13"/>
  <c r="P32" i="13"/>
  <c r="R32" i="13"/>
  <c r="S32" i="13"/>
  <c r="A34" i="13"/>
  <c r="B35" i="13"/>
  <c r="F35" i="13"/>
  <c r="I35" i="13"/>
  <c r="L35" i="13"/>
  <c r="O35" i="13"/>
  <c r="R35" i="13"/>
  <c r="B36" i="13"/>
  <c r="F36" i="13"/>
  <c r="I36" i="13"/>
  <c r="L36" i="13"/>
  <c r="O36" i="13"/>
  <c r="R36" i="13"/>
  <c r="B37" i="13"/>
  <c r="F37" i="13"/>
  <c r="I37" i="13"/>
  <c r="L37" i="13"/>
  <c r="O37" i="13"/>
  <c r="R37" i="13"/>
  <c r="B38" i="13"/>
  <c r="F38" i="13"/>
  <c r="I38" i="13"/>
  <c r="L38" i="13"/>
  <c r="O38" i="13"/>
  <c r="R38" i="13"/>
  <c r="B39" i="13"/>
  <c r="B40" i="13"/>
  <c r="B41" i="13"/>
  <c r="F41" i="13"/>
  <c r="I41" i="13"/>
  <c r="L41" i="13"/>
  <c r="O41" i="13"/>
  <c r="R41" i="13"/>
  <c r="B42" i="13"/>
  <c r="F42" i="13"/>
  <c r="I42" i="13"/>
  <c r="L42" i="13"/>
  <c r="O42" i="13"/>
  <c r="R42" i="13"/>
  <c r="B43" i="13"/>
  <c r="F43" i="13"/>
  <c r="I43" i="13"/>
  <c r="L43" i="13"/>
  <c r="O43" i="13"/>
  <c r="R43" i="13"/>
  <c r="B44" i="13"/>
  <c r="F44" i="13"/>
  <c r="I44" i="13"/>
  <c r="L44" i="13"/>
  <c r="O44" i="13"/>
  <c r="R44" i="13"/>
  <c r="B45" i="13"/>
  <c r="F45" i="13"/>
  <c r="I45" i="13"/>
  <c r="L45" i="13"/>
  <c r="O45" i="13"/>
  <c r="R45" i="13"/>
  <c r="B46" i="13"/>
  <c r="F46" i="13"/>
  <c r="I46" i="13"/>
  <c r="L46" i="13"/>
  <c r="O46" i="13"/>
  <c r="R46" i="13"/>
  <c r="B47" i="13"/>
  <c r="F47" i="13"/>
  <c r="I47" i="13"/>
  <c r="L47" i="13"/>
  <c r="O47" i="13"/>
  <c r="R47" i="13"/>
  <c r="B48" i="13"/>
  <c r="F48" i="13"/>
  <c r="I48" i="13"/>
  <c r="L48" i="13"/>
  <c r="O48" i="13"/>
  <c r="R48" i="13"/>
  <c r="B49" i="13"/>
  <c r="F49" i="13"/>
  <c r="I49" i="13"/>
  <c r="L49" i="13"/>
  <c r="O49" i="13"/>
  <c r="R49" i="13"/>
  <c r="B50" i="13"/>
  <c r="F50" i="13"/>
  <c r="I50" i="13"/>
  <c r="L50" i="13"/>
  <c r="O50" i="13"/>
  <c r="R50" i="13"/>
  <c r="B51" i="13"/>
  <c r="F51" i="13"/>
  <c r="I51" i="13"/>
  <c r="L51" i="13"/>
  <c r="O51" i="13"/>
  <c r="R51" i="13"/>
  <c r="B52" i="13"/>
  <c r="F52" i="13"/>
  <c r="I52" i="13"/>
  <c r="L52" i="13"/>
  <c r="O52" i="13"/>
  <c r="R52" i="13"/>
  <c r="B53" i="13"/>
  <c r="F53" i="13"/>
  <c r="I53" i="13"/>
  <c r="L53" i="13"/>
  <c r="O53" i="13"/>
  <c r="R53" i="13"/>
  <c r="B54" i="13"/>
  <c r="F54" i="13"/>
  <c r="I54" i="13"/>
  <c r="L54" i="13"/>
  <c r="O54" i="13"/>
  <c r="R54" i="13"/>
  <c r="F55" i="13"/>
  <c r="I55" i="13"/>
  <c r="L55" i="13"/>
  <c r="O55" i="13"/>
  <c r="R55" i="13"/>
  <c r="F56" i="13"/>
  <c r="I56" i="13"/>
  <c r="L56" i="13"/>
  <c r="O56" i="13"/>
  <c r="R56" i="13"/>
  <c r="A57" i="13"/>
  <c r="F57" i="13"/>
  <c r="G57" i="13"/>
  <c r="I57" i="13"/>
  <c r="J57" i="13"/>
  <c r="L57" i="13"/>
  <c r="M57" i="13"/>
  <c r="O57" i="13"/>
  <c r="P57" i="13"/>
  <c r="R57" i="13"/>
  <c r="S57" i="13"/>
  <c r="F59" i="13"/>
  <c r="G59" i="13"/>
  <c r="I59" i="13"/>
  <c r="J59" i="13"/>
  <c r="L59" i="13"/>
  <c r="M59" i="13"/>
  <c r="O59" i="13"/>
  <c r="P59" i="13"/>
  <c r="R59" i="13"/>
  <c r="S59" i="13"/>
  <c r="A62" i="13"/>
  <c r="F63" i="13"/>
  <c r="I63" i="13"/>
  <c r="L63" i="13"/>
  <c r="O63" i="13"/>
  <c r="R63" i="13"/>
  <c r="B64" i="13"/>
  <c r="F64" i="13"/>
  <c r="I64" i="13"/>
  <c r="L64" i="13"/>
  <c r="O64" i="13"/>
  <c r="R64" i="13"/>
  <c r="B65" i="13"/>
  <c r="O65" i="13"/>
  <c r="R65" i="13"/>
  <c r="C66" i="13"/>
  <c r="F66" i="13"/>
  <c r="I66" i="13"/>
  <c r="L66" i="13"/>
  <c r="O66" i="13"/>
  <c r="R66" i="13"/>
  <c r="C67" i="13"/>
  <c r="F67" i="13"/>
  <c r="I67" i="13"/>
  <c r="L67" i="13"/>
  <c r="O67" i="13"/>
  <c r="R67" i="13"/>
  <c r="C68" i="13"/>
  <c r="F68" i="13"/>
  <c r="J68" i="13"/>
  <c r="F69" i="13"/>
  <c r="I69" i="13"/>
  <c r="L69" i="13"/>
  <c r="O69" i="13"/>
  <c r="R69" i="13"/>
  <c r="F70" i="13"/>
  <c r="I70" i="13"/>
  <c r="L70" i="13"/>
  <c r="O70" i="13"/>
  <c r="R70" i="13"/>
  <c r="F71" i="13"/>
  <c r="I71" i="13"/>
  <c r="L71" i="13"/>
  <c r="O71" i="13"/>
  <c r="R71" i="13"/>
  <c r="B72" i="13"/>
  <c r="F72" i="13"/>
  <c r="I72" i="13"/>
  <c r="L72" i="13"/>
  <c r="O72" i="13"/>
  <c r="R72" i="13"/>
  <c r="A73" i="13"/>
  <c r="F73" i="13"/>
  <c r="G73" i="13"/>
  <c r="I73" i="13"/>
  <c r="J73" i="13"/>
  <c r="L73" i="13"/>
  <c r="M73" i="13"/>
  <c r="O73" i="13"/>
  <c r="P73" i="13"/>
  <c r="R73" i="13"/>
  <c r="S73" i="13"/>
  <c r="A75" i="13"/>
  <c r="F75" i="13"/>
  <c r="G75" i="13"/>
  <c r="I75" i="13"/>
  <c r="J75" i="13"/>
  <c r="L75" i="13"/>
  <c r="M75" i="13"/>
  <c r="O75" i="13"/>
  <c r="P75" i="13"/>
  <c r="R75" i="13"/>
  <c r="S75" i="13"/>
  <c r="C80" i="13"/>
  <c r="D80" i="13"/>
  <c r="E80" i="13"/>
  <c r="F80" i="13"/>
  <c r="G80" i="13"/>
  <c r="H80" i="13"/>
  <c r="I80" i="13"/>
  <c r="J80" i="13"/>
  <c r="K80" i="13"/>
  <c r="L80" i="13"/>
  <c r="M80" i="13"/>
  <c r="N80" i="13"/>
  <c r="O80" i="13"/>
  <c r="P80" i="13"/>
  <c r="Q80" i="13"/>
  <c r="R80" i="13"/>
  <c r="S80" i="13"/>
  <c r="C81" i="13"/>
  <c r="D81" i="13"/>
  <c r="E81" i="13"/>
  <c r="F81" i="13"/>
  <c r="G81" i="13"/>
  <c r="H81" i="13"/>
  <c r="I81" i="13"/>
  <c r="J81" i="13"/>
  <c r="K81" i="13"/>
  <c r="L81" i="13"/>
  <c r="M81" i="13"/>
  <c r="N81" i="13"/>
  <c r="O81" i="13"/>
  <c r="P81" i="13"/>
  <c r="Q81" i="13"/>
  <c r="R81" i="13"/>
  <c r="S81" i="13"/>
  <c r="C82" i="13"/>
  <c r="D82" i="13"/>
  <c r="E82" i="13"/>
  <c r="F82" i="13"/>
  <c r="G82" i="13"/>
  <c r="H82" i="13"/>
  <c r="I82" i="13"/>
  <c r="J82" i="13"/>
  <c r="K82" i="13"/>
  <c r="L82" i="13"/>
  <c r="M82" i="13"/>
  <c r="N82" i="13"/>
  <c r="O82" i="13"/>
  <c r="P82" i="13"/>
  <c r="Q82" i="13"/>
  <c r="R82" i="13"/>
  <c r="S82" i="13"/>
  <c r="C83" i="13"/>
  <c r="D83" i="13"/>
  <c r="E83" i="13"/>
  <c r="F83" i="13"/>
  <c r="G83" i="13"/>
  <c r="H83" i="13"/>
  <c r="I83" i="13"/>
  <c r="J83" i="13"/>
  <c r="K83" i="13"/>
  <c r="L83" i="13"/>
  <c r="M83" i="13"/>
  <c r="N83" i="13"/>
  <c r="O83" i="13"/>
  <c r="P83" i="13"/>
  <c r="Q83" i="13"/>
  <c r="R83" i="13"/>
  <c r="S83" i="13"/>
  <c r="C84" i="13"/>
  <c r="D84" i="13"/>
  <c r="E84" i="13"/>
  <c r="F84" i="13"/>
  <c r="G84" i="13"/>
  <c r="H84" i="13"/>
  <c r="I84" i="13"/>
  <c r="J84" i="13"/>
  <c r="K84" i="13"/>
  <c r="L84" i="13"/>
  <c r="M84" i="13"/>
  <c r="N84" i="13"/>
  <c r="O84" i="13"/>
  <c r="P84" i="13"/>
  <c r="Q84" i="13"/>
  <c r="R84" i="13"/>
  <c r="S84" i="13"/>
  <c r="C86" i="13"/>
  <c r="D86" i="13"/>
  <c r="E86" i="13"/>
  <c r="F86" i="13"/>
  <c r="G86" i="13"/>
  <c r="H86" i="13"/>
  <c r="I86" i="13"/>
  <c r="J86" i="13"/>
  <c r="K86" i="13"/>
  <c r="L86" i="13"/>
  <c r="M86" i="13"/>
  <c r="N86" i="13"/>
  <c r="O86" i="13"/>
  <c r="P86" i="13"/>
  <c r="Q86" i="13"/>
  <c r="R86" i="13"/>
  <c r="S86" i="13"/>
  <c r="C87" i="13"/>
  <c r="D87" i="13"/>
  <c r="E87" i="13"/>
  <c r="F87" i="13"/>
  <c r="G87" i="13"/>
  <c r="H87" i="13"/>
  <c r="I87" i="13"/>
  <c r="J87" i="13"/>
  <c r="K87" i="13"/>
  <c r="L87" i="13"/>
  <c r="M87" i="13"/>
  <c r="N87" i="13"/>
  <c r="O87" i="13"/>
  <c r="P87" i="13"/>
  <c r="Q87" i="13"/>
  <c r="R87" i="13"/>
  <c r="S87" i="13"/>
  <c r="C88" i="13"/>
  <c r="D88" i="13"/>
  <c r="E88" i="13"/>
  <c r="F88" i="13"/>
  <c r="G88" i="13"/>
  <c r="H88" i="13"/>
  <c r="I88" i="13"/>
  <c r="J88" i="13"/>
  <c r="K88" i="13"/>
  <c r="L88" i="13"/>
  <c r="M88" i="13"/>
  <c r="N88" i="13"/>
  <c r="O88" i="13"/>
  <c r="P88" i="13"/>
  <c r="Q88" i="13"/>
  <c r="R88" i="13"/>
  <c r="S88" i="13"/>
  <c r="C90" i="13"/>
  <c r="D90" i="13"/>
  <c r="E90" i="13"/>
  <c r="F90" i="13"/>
  <c r="G90" i="13"/>
  <c r="H90" i="13"/>
  <c r="I90" i="13"/>
  <c r="J90" i="13"/>
  <c r="K90" i="13"/>
  <c r="L90" i="13"/>
  <c r="M90" i="13"/>
  <c r="N90" i="13"/>
  <c r="O90" i="13"/>
  <c r="P90" i="13"/>
  <c r="Q90" i="13"/>
  <c r="R90" i="13"/>
  <c r="S90" i="13"/>
  <c r="C91" i="13"/>
  <c r="D91" i="13"/>
  <c r="E91" i="13"/>
  <c r="F91" i="13"/>
  <c r="G91" i="13"/>
  <c r="H91" i="13"/>
  <c r="I91" i="13"/>
  <c r="J91" i="13"/>
  <c r="K91" i="13"/>
  <c r="L91" i="13"/>
  <c r="M91" i="13"/>
  <c r="N91" i="13"/>
  <c r="O91" i="13"/>
  <c r="P91" i="13"/>
  <c r="Q91" i="13"/>
  <c r="R91" i="13"/>
  <c r="S91" i="13"/>
  <c r="D154" i="13"/>
  <c r="E154" i="13"/>
  <c r="F154" i="13"/>
  <c r="G154" i="13"/>
  <c r="H154" i="13"/>
  <c r="D155" i="13"/>
  <c r="E155" i="13"/>
  <c r="F155" i="13"/>
  <c r="G155" i="13"/>
  <c r="H155" i="13"/>
  <c r="D156" i="13"/>
  <c r="E156" i="13"/>
  <c r="F156" i="13"/>
  <c r="G156" i="13"/>
  <c r="H156" i="13"/>
  <c r="D157" i="13"/>
  <c r="E157" i="13"/>
  <c r="F157" i="13"/>
  <c r="G157" i="13"/>
  <c r="H157" i="13"/>
  <c r="D160" i="13"/>
  <c r="E160" i="13"/>
  <c r="F160" i="13"/>
  <c r="G160" i="13"/>
  <c r="H160" i="13"/>
  <c r="D161" i="13"/>
  <c r="E161" i="13"/>
  <c r="F161" i="13"/>
  <c r="G161" i="13"/>
  <c r="H161" i="13"/>
  <c r="D164" i="13"/>
  <c r="E164" i="13"/>
  <c r="F164" i="13"/>
  <c r="G164" i="13"/>
  <c r="H164" i="13"/>
  <c r="E269" i="13"/>
  <c r="A1" i="12"/>
  <c r="F6" i="12"/>
  <c r="I6" i="12"/>
  <c r="F7" i="12"/>
  <c r="I7" i="12"/>
  <c r="I8" i="12"/>
  <c r="I10" i="12"/>
  <c r="F11" i="12"/>
  <c r="I11" i="12"/>
  <c r="C14" i="12"/>
  <c r="F14" i="12"/>
  <c r="I14" i="12"/>
  <c r="C15" i="12"/>
  <c r="F15" i="12"/>
  <c r="I15" i="12"/>
  <c r="F16" i="12"/>
  <c r="I16" i="12"/>
  <c r="F17" i="12"/>
  <c r="I17" i="12"/>
  <c r="F18" i="12"/>
  <c r="I18" i="12"/>
  <c r="F19" i="12"/>
  <c r="I19" i="12"/>
  <c r="F20" i="12"/>
  <c r="I20" i="12"/>
  <c r="F21" i="12"/>
  <c r="I21" i="12"/>
  <c r="J22" i="12"/>
  <c r="K22" i="12"/>
  <c r="L22" i="12"/>
  <c r="M22" i="12"/>
  <c r="F23" i="12"/>
  <c r="I23" i="12"/>
  <c r="F25" i="12"/>
  <c r="I25" i="12"/>
  <c r="F28" i="12"/>
  <c r="F29" i="12"/>
  <c r="I29" i="12"/>
  <c r="F30" i="12"/>
  <c r="I30" i="12"/>
  <c r="F31" i="12"/>
  <c r="I31" i="12"/>
  <c r="F32" i="12"/>
  <c r="I32" i="12"/>
  <c r="F33" i="12"/>
  <c r="I33" i="12"/>
  <c r="F34" i="12"/>
  <c r="F35" i="12"/>
  <c r="I35" i="12"/>
  <c r="F38" i="12"/>
  <c r="I38" i="12"/>
  <c r="F39" i="12"/>
  <c r="I39" i="12"/>
  <c r="F40" i="12"/>
  <c r="I40" i="12"/>
  <c r="F41" i="12"/>
  <c r="I41" i="12"/>
  <c r="F43" i="12"/>
  <c r="I43" i="12"/>
  <c r="B51" i="12"/>
  <c r="C51" i="12"/>
  <c r="D51" i="12"/>
  <c r="E51" i="12"/>
  <c r="F51" i="12"/>
  <c r="B52" i="12"/>
  <c r="B53" i="12"/>
  <c r="C53" i="12"/>
  <c r="D53" i="12"/>
  <c r="E53" i="12"/>
  <c r="F53" i="12"/>
  <c r="B56" i="12"/>
  <c r="C56" i="12"/>
  <c r="D56" i="12"/>
  <c r="E56" i="12"/>
  <c r="F56" i="12"/>
  <c r="B57" i="12"/>
  <c r="C57" i="12"/>
  <c r="D57" i="12"/>
  <c r="E57" i="12"/>
  <c r="F57" i="12"/>
  <c r="B58" i="12"/>
  <c r="C58" i="12"/>
  <c r="D58" i="12"/>
  <c r="E58" i="12"/>
  <c r="F58" i="12"/>
  <c r="B59" i="12"/>
  <c r="C59" i="12"/>
  <c r="D59" i="12"/>
  <c r="E59" i="12"/>
  <c r="F59" i="12"/>
  <c r="B63" i="12"/>
  <c r="C63" i="12"/>
  <c r="D63" i="12"/>
  <c r="E63" i="12"/>
  <c r="F63" i="12"/>
  <c r="B65" i="12"/>
  <c r="B66" i="12"/>
  <c r="C66" i="12"/>
  <c r="B68" i="12"/>
  <c r="C68" i="12"/>
  <c r="B69" i="12"/>
  <c r="C69" i="12"/>
  <c r="D69" i="12"/>
  <c r="E69" i="12"/>
  <c r="F69" i="12"/>
  <c r="B71" i="12"/>
  <c r="C71" i="12"/>
  <c r="D71" i="12"/>
  <c r="E71" i="12"/>
  <c r="F71" i="12"/>
  <c r="B72" i="12"/>
  <c r="C72" i="12"/>
  <c r="D72" i="12"/>
  <c r="E72" i="12"/>
  <c r="F72" i="12"/>
  <c r="B73" i="12"/>
  <c r="C73" i="12"/>
  <c r="D73" i="12"/>
  <c r="E73" i="12"/>
  <c r="F73" i="12"/>
  <c r="B74" i="12"/>
  <c r="C74" i="12"/>
  <c r="D74" i="12"/>
  <c r="E74" i="12"/>
  <c r="F74" i="12"/>
  <c r="B77" i="12"/>
  <c r="C77" i="12"/>
  <c r="D77" i="12"/>
  <c r="E77" i="12"/>
  <c r="F77" i="12"/>
  <c r="B78" i="12"/>
  <c r="C78" i="12"/>
  <c r="D78" i="12"/>
  <c r="E78" i="12"/>
  <c r="F78" i="12"/>
  <c r="B79" i="12"/>
  <c r="C79" i="12"/>
  <c r="D79" i="12"/>
  <c r="E79" i="12"/>
  <c r="F79" i="12"/>
  <c r="A1" i="11"/>
  <c r="E6" i="11"/>
  <c r="F6" i="11"/>
  <c r="G6" i="11"/>
  <c r="H6" i="11"/>
  <c r="I6" i="11"/>
  <c r="J6" i="11"/>
  <c r="K6" i="11"/>
  <c r="L6" i="11"/>
  <c r="M6" i="11"/>
  <c r="N6" i="11"/>
  <c r="O6" i="11"/>
  <c r="P6" i="11"/>
  <c r="E8" i="11"/>
  <c r="F8" i="11"/>
  <c r="G8" i="11"/>
  <c r="H8" i="11"/>
  <c r="I8" i="11"/>
  <c r="J8" i="11"/>
  <c r="K8" i="11"/>
  <c r="L8" i="11"/>
  <c r="M8" i="11"/>
  <c r="N8" i="11"/>
  <c r="O8" i="11"/>
  <c r="P8" i="11"/>
  <c r="E11" i="11"/>
  <c r="F11" i="11"/>
  <c r="G11" i="11"/>
  <c r="H11" i="11"/>
  <c r="I11" i="11"/>
  <c r="J11" i="11"/>
  <c r="K11" i="11"/>
  <c r="L11" i="11"/>
  <c r="M11" i="11"/>
  <c r="N11" i="11"/>
  <c r="O11" i="11"/>
  <c r="P11" i="11"/>
  <c r="Q11" i="11"/>
  <c r="F12" i="11"/>
  <c r="G12" i="11"/>
  <c r="H12" i="11"/>
  <c r="I12" i="11"/>
  <c r="J12" i="11"/>
  <c r="K12" i="11"/>
  <c r="L12" i="11"/>
  <c r="M12" i="11"/>
  <c r="N12" i="11"/>
  <c r="O12" i="11"/>
  <c r="P12" i="11"/>
  <c r="Q12" i="11"/>
  <c r="E13" i="11"/>
  <c r="F13" i="11"/>
  <c r="G13" i="11"/>
  <c r="H13" i="11"/>
  <c r="I13" i="11"/>
  <c r="J13" i="11"/>
  <c r="K13" i="11"/>
  <c r="L13" i="11"/>
  <c r="M13" i="11"/>
  <c r="N13" i="11"/>
  <c r="O13" i="11"/>
  <c r="P13" i="11"/>
  <c r="Q13" i="11"/>
  <c r="Q17" i="11"/>
  <c r="Q18" i="11"/>
  <c r="E19" i="11"/>
  <c r="F19" i="11"/>
  <c r="G19" i="11"/>
  <c r="H19" i="11"/>
  <c r="I19" i="11"/>
  <c r="J19" i="11"/>
  <c r="K19" i="11"/>
  <c r="L19" i="11"/>
  <c r="M19" i="11"/>
  <c r="N19" i="11"/>
  <c r="O19" i="11"/>
  <c r="P19" i="11"/>
  <c r="Q19" i="11"/>
  <c r="C21" i="11"/>
  <c r="E21" i="11"/>
  <c r="F21" i="11"/>
  <c r="G21" i="11"/>
  <c r="H21" i="11"/>
  <c r="I21" i="11"/>
  <c r="J21" i="11"/>
  <c r="K21" i="11"/>
  <c r="L21" i="11"/>
  <c r="M21" i="11"/>
  <c r="N21" i="11"/>
  <c r="O21" i="11"/>
  <c r="P21" i="11"/>
  <c r="Q21" i="11"/>
  <c r="C22" i="11"/>
  <c r="E22" i="11"/>
  <c r="F22" i="11"/>
  <c r="G22" i="11"/>
  <c r="H22" i="11"/>
  <c r="I22" i="11"/>
  <c r="J22" i="11"/>
  <c r="K22" i="11"/>
  <c r="L22" i="11"/>
  <c r="M22" i="11"/>
  <c r="N22" i="11"/>
  <c r="O22" i="11"/>
  <c r="P22" i="11"/>
  <c r="Q22" i="11"/>
  <c r="E23" i="11"/>
  <c r="F23" i="11"/>
  <c r="G23" i="11"/>
  <c r="H23" i="11"/>
  <c r="I23" i="11"/>
  <c r="J23" i="11"/>
  <c r="K23" i="11"/>
  <c r="L23" i="11"/>
  <c r="M23" i="11"/>
  <c r="N23" i="11"/>
  <c r="O23" i="11"/>
  <c r="P23" i="11"/>
  <c r="Q23" i="11"/>
  <c r="Q24" i="11"/>
  <c r="E25" i="11"/>
  <c r="F25" i="11"/>
  <c r="G25" i="11"/>
  <c r="H25" i="11"/>
  <c r="I25" i="11"/>
  <c r="J25" i="11"/>
  <c r="K25" i="11"/>
  <c r="L25" i="11"/>
  <c r="M25" i="11"/>
  <c r="N25" i="11"/>
  <c r="O25" i="11"/>
  <c r="P25" i="11"/>
  <c r="Q25" i="11"/>
  <c r="F26" i="11"/>
  <c r="G26" i="11"/>
  <c r="H26" i="11"/>
  <c r="I26" i="11"/>
  <c r="J26" i="11"/>
  <c r="K26" i="11"/>
  <c r="L26" i="11"/>
  <c r="M26" i="11"/>
  <c r="N26" i="11"/>
  <c r="O26" i="11"/>
  <c r="P26" i="11"/>
  <c r="Q26" i="11"/>
  <c r="Q28" i="11"/>
  <c r="E29" i="11"/>
  <c r="F29" i="11"/>
  <c r="G29" i="11"/>
  <c r="H29" i="11"/>
  <c r="I29" i="11"/>
  <c r="J29" i="11"/>
  <c r="K29" i="11"/>
  <c r="L29" i="11"/>
  <c r="M29" i="11"/>
  <c r="N29" i="11"/>
  <c r="O29" i="11"/>
  <c r="P29" i="11"/>
  <c r="Q29" i="11"/>
  <c r="E31" i="11"/>
  <c r="F31" i="11"/>
  <c r="G31" i="11"/>
  <c r="H31" i="11"/>
  <c r="I31" i="11"/>
  <c r="J31" i="11"/>
  <c r="K31" i="11"/>
  <c r="L31" i="11"/>
  <c r="M31" i="11"/>
  <c r="N31" i="11"/>
  <c r="O31" i="11"/>
  <c r="P31" i="11"/>
  <c r="Q31" i="11"/>
  <c r="E33" i="11"/>
  <c r="F33" i="11"/>
  <c r="G33" i="11"/>
  <c r="H33" i="11"/>
  <c r="I33" i="11"/>
  <c r="J33" i="11"/>
  <c r="K33" i="11"/>
  <c r="L33" i="11"/>
  <c r="M33" i="11"/>
  <c r="N33" i="11"/>
  <c r="O33" i="11"/>
  <c r="P33" i="11"/>
  <c r="E35" i="11"/>
  <c r="F35" i="11"/>
  <c r="G35" i="11"/>
  <c r="H35" i="11"/>
  <c r="I35" i="11"/>
  <c r="J35" i="11"/>
  <c r="K35" i="11"/>
  <c r="L35" i="11"/>
  <c r="M35" i="11"/>
  <c r="N35" i="11"/>
  <c r="O35" i="11"/>
  <c r="P35" i="11"/>
  <c r="Q35" i="11"/>
  <c r="E37" i="11"/>
  <c r="F37" i="11"/>
  <c r="G37" i="11"/>
  <c r="H37" i="11"/>
  <c r="I37" i="11"/>
  <c r="J37" i="11"/>
  <c r="K37" i="11"/>
  <c r="L37" i="11"/>
  <c r="M37" i="11"/>
  <c r="N37" i="11"/>
  <c r="O37" i="11"/>
  <c r="P37" i="11"/>
  <c r="E40" i="11"/>
  <c r="F40" i="11"/>
  <c r="G40" i="11"/>
  <c r="H40" i="11"/>
  <c r="I40" i="11"/>
  <c r="J40" i="11"/>
  <c r="K40" i="11"/>
  <c r="L40" i="11"/>
  <c r="M40" i="11"/>
  <c r="N40" i="11"/>
  <c r="O40" i="11"/>
  <c r="P40" i="11"/>
  <c r="B70" i="11"/>
  <c r="C70" i="11"/>
  <c r="D70" i="11"/>
  <c r="E70" i="11"/>
  <c r="F70" i="11"/>
  <c r="B72" i="11"/>
  <c r="C72" i="11"/>
  <c r="D72" i="11"/>
  <c r="E72" i="11"/>
  <c r="F72" i="11"/>
  <c r="B73" i="11"/>
  <c r="C73" i="11"/>
  <c r="D73" i="11"/>
  <c r="E73" i="11"/>
  <c r="F73" i="11"/>
  <c r="B74" i="11"/>
  <c r="C74" i="11"/>
  <c r="D74" i="11"/>
  <c r="E74" i="11"/>
  <c r="F74" i="11"/>
  <c r="B79" i="11"/>
  <c r="C79" i="11"/>
  <c r="D79" i="11"/>
  <c r="E79" i="11"/>
  <c r="F79" i="11"/>
  <c r="B80" i="11"/>
  <c r="C80" i="11"/>
  <c r="D80" i="11"/>
  <c r="E80" i="11"/>
  <c r="F80" i="11"/>
  <c r="B81" i="11"/>
  <c r="C81" i="11"/>
  <c r="D81" i="11"/>
  <c r="E81" i="11"/>
  <c r="F81" i="11"/>
  <c r="B84" i="11"/>
  <c r="C84" i="11"/>
  <c r="D84" i="11"/>
  <c r="E84" i="11"/>
  <c r="F84" i="11"/>
  <c r="B85" i="11"/>
  <c r="C85" i="11"/>
  <c r="D85" i="11"/>
  <c r="E85" i="11"/>
  <c r="F85" i="11"/>
  <c r="B86" i="11"/>
  <c r="C86" i="11"/>
  <c r="D86" i="11"/>
  <c r="E86" i="11"/>
  <c r="F86" i="11"/>
  <c r="B89" i="11"/>
  <c r="C89" i="11"/>
  <c r="D89" i="11"/>
  <c r="E89" i="11"/>
  <c r="F89" i="11"/>
  <c r="B90" i="11"/>
  <c r="B91" i="11"/>
  <c r="C91" i="11"/>
  <c r="D91" i="11"/>
  <c r="E91" i="11"/>
  <c r="F91" i="11"/>
  <c r="B92" i="11"/>
  <c r="D92" i="11"/>
  <c r="E92" i="11"/>
  <c r="F92" i="11"/>
  <c r="B94" i="11"/>
  <c r="C94" i="11"/>
  <c r="D94" i="11"/>
  <c r="E94" i="11"/>
  <c r="F94" i="11"/>
  <c r="B95" i="11"/>
  <c r="C95" i="11"/>
  <c r="D95" i="11"/>
  <c r="E95" i="11"/>
  <c r="F95" i="11"/>
  <c r="B96" i="11"/>
  <c r="C96" i="11"/>
  <c r="D96" i="11"/>
  <c r="E96" i="11"/>
  <c r="F96" i="11"/>
  <c r="B97" i="11"/>
  <c r="C97" i="11"/>
  <c r="D97" i="11"/>
  <c r="E97" i="11"/>
  <c r="F97" i="11"/>
  <c r="B104" i="11"/>
  <c r="C104" i="11"/>
  <c r="D104" i="11"/>
  <c r="E104" i="11"/>
  <c r="F104" i="11"/>
  <c r="G104" i="11"/>
  <c r="H104" i="11"/>
  <c r="I104" i="11"/>
  <c r="J104" i="11"/>
  <c r="K104" i="11"/>
  <c r="L104" i="11"/>
  <c r="M104" i="11"/>
  <c r="B110" i="11"/>
  <c r="C110" i="11"/>
  <c r="D110" i="11"/>
  <c r="E110" i="11"/>
  <c r="F110" i="11"/>
  <c r="G110" i="11"/>
  <c r="H110" i="11"/>
  <c r="I110" i="11"/>
  <c r="J110" i="11"/>
  <c r="K110" i="11"/>
  <c r="L110" i="11"/>
  <c r="M110" i="11"/>
  <c r="B113" i="11"/>
  <c r="C113" i="11"/>
  <c r="D113" i="11"/>
  <c r="E113" i="11"/>
  <c r="F113" i="11"/>
  <c r="G113" i="11"/>
  <c r="H113" i="11"/>
  <c r="I113" i="11"/>
  <c r="J113" i="11"/>
  <c r="K113" i="11"/>
  <c r="L113" i="11"/>
  <c r="M113" i="11"/>
  <c r="B114" i="11"/>
  <c r="C114" i="11"/>
  <c r="D114" i="11"/>
  <c r="E114" i="11"/>
  <c r="F114" i="11"/>
  <c r="G114" i="11"/>
  <c r="H114" i="11"/>
  <c r="I114" i="11"/>
  <c r="J114" i="11"/>
  <c r="K114" i="11"/>
  <c r="L114" i="11"/>
  <c r="M114" i="11"/>
  <c r="B118" i="11"/>
  <c r="C118" i="11"/>
  <c r="D118" i="11"/>
  <c r="E118" i="11"/>
  <c r="F118" i="11"/>
  <c r="G118" i="11"/>
  <c r="H118" i="11"/>
  <c r="I118" i="11"/>
  <c r="J118" i="11"/>
  <c r="K118" i="11"/>
  <c r="L118" i="11"/>
  <c r="M118" i="11"/>
  <c r="B122" i="11"/>
  <c r="C122" i="11"/>
  <c r="D122" i="11"/>
  <c r="E122" i="11"/>
  <c r="F122" i="11"/>
  <c r="G122" i="11"/>
  <c r="H122" i="11"/>
  <c r="I122" i="11"/>
  <c r="J122" i="11"/>
  <c r="K122" i="11"/>
  <c r="L122" i="11"/>
  <c r="M122" i="11"/>
  <c r="B124" i="11"/>
  <c r="C124" i="11"/>
  <c r="D124" i="11"/>
  <c r="E124" i="11"/>
  <c r="F124" i="11"/>
  <c r="G124" i="11"/>
  <c r="H124" i="11"/>
  <c r="I124" i="11"/>
  <c r="J124" i="11"/>
  <c r="K124" i="11"/>
  <c r="L124" i="11"/>
  <c r="M124" i="11"/>
  <c r="B125" i="11"/>
  <c r="C125" i="11"/>
  <c r="D125" i="11"/>
  <c r="E125" i="11"/>
  <c r="F125" i="11"/>
  <c r="G125" i="11"/>
  <c r="H125" i="11"/>
  <c r="I125" i="11"/>
  <c r="J125" i="11"/>
  <c r="K125" i="11"/>
  <c r="L125" i="11"/>
  <c r="M125" i="11"/>
  <c r="B138" i="11"/>
  <c r="C138" i="11"/>
  <c r="D138" i="11"/>
  <c r="E138" i="11"/>
  <c r="F138" i="11"/>
  <c r="G138" i="11"/>
  <c r="H138" i="11"/>
  <c r="I138" i="11"/>
  <c r="J138" i="11"/>
  <c r="K138" i="11"/>
  <c r="L138" i="11"/>
  <c r="M138" i="11"/>
  <c r="B139" i="11"/>
  <c r="C139" i="11"/>
  <c r="D139" i="11"/>
  <c r="E139" i="11"/>
  <c r="F139" i="11"/>
  <c r="G139" i="11"/>
  <c r="H139" i="11"/>
  <c r="I139" i="11"/>
  <c r="J139" i="11"/>
  <c r="K139" i="11"/>
  <c r="L139" i="11"/>
  <c r="M139" i="11"/>
  <c r="A1" i="9"/>
  <c r="AA4" i="9"/>
  <c r="AC4" i="9"/>
  <c r="AD4" i="9"/>
  <c r="AE4" i="9"/>
  <c r="AF4" i="9"/>
  <c r="AG4" i="9"/>
  <c r="AH4" i="9"/>
  <c r="E6" i="9"/>
  <c r="F6" i="9"/>
  <c r="G6" i="9"/>
  <c r="H6" i="9"/>
  <c r="I6" i="9"/>
  <c r="J6" i="9"/>
  <c r="K6" i="9"/>
  <c r="L6" i="9"/>
  <c r="M6" i="9"/>
  <c r="N6" i="9"/>
  <c r="O6" i="9"/>
  <c r="P6" i="9"/>
  <c r="AA6" i="9"/>
  <c r="AA7" i="9"/>
  <c r="AA8" i="9"/>
  <c r="B9" i="9"/>
  <c r="E9" i="9"/>
  <c r="F9" i="9"/>
  <c r="G9" i="9"/>
  <c r="H9" i="9"/>
  <c r="I9" i="9"/>
  <c r="J9" i="9"/>
  <c r="K9" i="9"/>
  <c r="L9" i="9"/>
  <c r="M9" i="9"/>
  <c r="N9" i="9"/>
  <c r="O9" i="9"/>
  <c r="P9" i="9"/>
  <c r="Q9" i="9"/>
  <c r="AA9" i="9"/>
  <c r="B10" i="9"/>
  <c r="E10" i="9"/>
  <c r="F10" i="9"/>
  <c r="G10" i="9"/>
  <c r="H10" i="9"/>
  <c r="I10" i="9"/>
  <c r="J10" i="9"/>
  <c r="K10" i="9"/>
  <c r="L10" i="9"/>
  <c r="M10" i="9"/>
  <c r="N10" i="9"/>
  <c r="O10" i="9"/>
  <c r="P10" i="9"/>
  <c r="Q10" i="9"/>
  <c r="AA10" i="9"/>
  <c r="B11" i="9"/>
  <c r="E11" i="9"/>
  <c r="F11" i="9"/>
  <c r="G11" i="9"/>
  <c r="H11" i="9"/>
  <c r="I11" i="9"/>
  <c r="J11" i="9"/>
  <c r="K11" i="9"/>
  <c r="L11" i="9"/>
  <c r="M11" i="9"/>
  <c r="N11" i="9"/>
  <c r="O11" i="9"/>
  <c r="P11" i="9"/>
  <c r="Q11" i="9"/>
  <c r="AA11" i="9"/>
  <c r="B12" i="9"/>
  <c r="E12" i="9"/>
  <c r="F12" i="9"/>
  <c r="G12" i="9"/>
  <c r="H12" i="9"/>
  <c r="I12" i="9"/>
  <c r="J12" i="9"/>
  <c r="K12" i="9"/>
  <c r="L12" i="9"/>
  <c r="M12" i="9"/>
  <c r="N12" i="9"/>
  <c r="O12" i="9"/>
  <c r="P12" i="9"/>
  <c r="Q12" i="9"/>
  <c r="AA12" i="9"/>
  <c r="B13" i="9"/>
  <c r="E13" i="9"/>
  <c r="F13" i="9"/>
  <c r="G13" i="9"/>
  <c r="H13" i="9"/>
  <c r="I13" i="9"/>
  <c r="J13" i="9"/>
  <c r="K13" i="9"/>
  <c r="L13" i="9"/>
  <c r="M13" i="9"/>
  <c r="N13" i="9"/>
  <c r="O13" i="9"/>
  <c r="P13" i="9"/>
  <c r="Q13" i="9"/>
  <c r="AA13" i="9"/>
  <c r="B14" i="9"/>
  <c r="E14" i="9"/>
  <c r="F14" i="9"/>
  <c r="G14" i="9"/>
  <c r="H14" i="9"/>
  <c r="I14" i="9"/>
  <c r="J14" i="9"/>
  <c r="K14" i="9"/>
  <c r="L14" i="9"/>
  <c r="M14" i="9"/>
  <c r="N14" i="9"/>
  <c r="O14" i="9"/>
  <c r="P14" i="9"/>
  <c r="Q14" i="9"/>
  <c r="E16" i="9"/>
  <c r="F16" i="9"/>
  <c r="G16" i="9"/>
  <c r="H16" i="9"/>
  <c r="I16" i="9"/>
  <c r="J16" i="9"/>
  <c r="K16" i="9"/>
  <c r="L16" i="9"/>
  <c r="M16" i="9"/>
  <c r="N16" i="9"/>
  <c r="O16" i="9"/>
  <c r="P16" i="9"/>
  <c r="Q16" i="9"/>
  <c r="AA17" i="9"/>
  <c r="AB17" i="9"/>
  <c r="AC17" i="9"/>
  <c r="AD17" i="9"/>
  <c r="AE17" i="9"/>
  <c r="B19" i="9"/>
  <c r="E19" i="9"/>
  <c r="F19" i="9"/>
  <c r="G19" i="9"/>
  <c r="H19" i="9"/>
  <c r="I19" i="9"/>
  <c r="J19" i="9"/>
  <c r="K19" i="9"/>
  <c r="L19" i="9"/>
  <c r="M19" i="9"/>
  <c r="N19" i="9"/>
  <c r="O19" i="9"/>
  <c r="P19" i="9"/>
  <c r="Q19" i="9"/>
  <c r="AA19" i="9"/>
  <c r="AB19" i="9"/>
  <c r="AC19" i="9"/>
  <c r="AD19" i="9"/>
  <c r="AE19" i="9"/>
  <c r="B20" i="9"/>
  <c r="E20" i="9"/>
  <c r="F20" i="9"/>
  <c r="G20" i="9"/>
  <c r="H20" i="9"/>
  <c r="I20" i="9"/>
  <c r="J20" i="9"/>
  <c r="K20" i="9"/>
  <c r="L20" i="9"/>
  <c r="M20" i="9"/>
  <c r="N20" i="9"/>
  <c r="O20" i="9"/>
  <c r="P20" i="9"/>
  <c r="Q20" i="9"/>
  <c r="B21" i="9"/>
  <c r="E21" i="9"/>
  <c r="F21" i="9"/>
  <c r="G21" i="9"/>
  <c r="H21" i="9"/>
  <c r="I21" i="9"/>
  <c r="J21" i="9"/>
  <c r="K21" i="9"/>
  <c r="L21" i="9"/>
  <c r="M21" i="9"/>
  <c r="N21" i="9"/>
  <c r="O21" i="9"/>
  <c r="P21" i="9"/>
  <c r="Q21" i="9"/>
  <c r="AA21" i="9"/>
  <c r="AB21" i="9"/>
  <c r="AC21" i="9"/>
  <c r="AD21" i="9"/>
  <c r="AE21" i="9"/>
  <c r="B22" i="9"/>
  <c r="E22" i="9"/>
  <c r="F22" i="9"/>
  <c r="G22" i="9"/>
  <c r="H22" i="9"/>
  <c r="I22" i="9"/>
  <c r="J22" i="9"/>
  <c r="K22" i="9"/>
  <c r="L22" i="9"/>
  <c r="M22" i="9"/>
  <c r="N22" i="9"/>
  <c r="O22" i="9"/>
  <c r="P22" i="9"/>
  <c r="Q22" i="9"/>
  <c r="E23" i="9"/>
  <c r="F23" i="9"/>
  <c r="G23" i="9"/>
  <c r="H23" i="9"/>
  <c r="I23" i="9"/>
  <c r="J23" i="9"/>
  <c r="K23" i="9"/>
  <c r="L23" i="9"/>
  <c r="M23" i="9"/>
  <c r="N23" i="9"/>
  <c r="O23" i="9"/>
  <c r="P23" i="9"/>
  <c r="Q23" i="9"/>
  <c r="E24" i="9"/>
  <c r="F24" i="9"/>
  <c r="G24" i="9"/>
  <c r="H24" i="9"/>
  <c r="I24" i="9"/>
  <c r="J24" i="9"/>
  <c r="K24" i="9"/>
  <c r="L24" i="9"/>
  <c r="M24" i="9"/>
  <c r="N24" i="9"/>
  <c r="O24" i="9"/>
  <c r="P24" i="9"/>
  <c r="Q24" i="9"/>
  <c r="E25" i="9"/>
  <c r="F25" i="9"/>
  <c r="G25" i="9"/>
  <c r="H25" i="9"/>
  <c r="I25" i="9"/>
  <c r="J25" i="9"/>
  <c r="K25" i="9"/>
  <c r="L25" i="9"/>
  <c r="M25" i="9"/>
  <c r="N25" i="9"/>
  <c r="O25" i="9"/>
  <c r="P25" i="9"/>
  <c r="Q25" i="9"/>
  <c r="E27" i="9"/>
  <c r="F27" i="9"/>
  <c r="G27" i="9"/>
  <c r="H27" i="9"/>
  <c r="I27" i="9"/>
  <c r="J27" i="9"/>
  <c r="K27" i="9"/>
  <c r="L27" i="9"/>
  <c r="M27" i="9"/>
  <c r="N27" i="9"/>
  <c r="O27" i="9"/>
  <c r="P27" i="9"/>
  <c r="Q27" i="9"/>
  <c r="A29" i="9"/>
  <c r="B30" i="9"/>
  <c r="E30" i="9"/>
  <c r="F30" i="9"/>
  <c r="G30" i="9"/>
  <c r="H30" i="9"/>
  <c r="I30" i="9"/>
  <c r="J30" i="9"/>
  <c r="K30" i="9"/>
  <c r="L30" i="9"/>
  <c r="M30" i="9"/>
  <c r="N30" i="9"/>
  <c r="O30" i="9"/>
  <c r="P30" i="9"/>
  <c r="Q30" i="9"/>
  <c r="B31" i="9"/>
  <c r="E31" i="9"/>
  <c r="F31" i="9"/>
  <c r="G31" i="9"/>
  <c r="H31" i="9"/>
  <c r="I31" i="9"/>
  <c r="J31" i="9"/>
  <c r="K31" i="9"/>
  <c r="L31" i="9"/>
  <c r="M31" i="9"/>
  <c r="N31" i="9"/>
  <c r="O31" i="9"/>
  <c r="P31" i="9"/>
  <c r="Q31" i="9"/>
  <c r="B32" i="9"/>
  <c r="E32" i="9"/>
  <c r="F32" i="9"/>
  <c r="G32" i="9"/>
  <c r="H32" i="9"/>
  <c r="I32" i="9"/>
  <c r="J32" i="9"/>
  <c r="K32" i="9"/>
  <c r="L32" i="9"/>
  <c r="M32" i="9"/>
  <c r="N32" i="9"/>
  <c r="O32" i="9"/>
  <c r="P32" i="9"/>
  <c r="Q32" i="9"/>
  <c r="B33" i="9"/>
  <c r="E33" i="9"/>
  <c r="F33" i="9"/>
  <c r="G33" i="9"/>
  <c r="H33" i="9"/>
  <c r="I33" i="9"/>
  <c r="J33" i="9"/>
  <c r="K33" i="9"/>
  <c r="L33" i="9"/>
  <c r="M33" i="9"/>
  <c r="N33" i="9"/>
  <c r="O33" i="9"/>
  <c r="P33" i="9"/>
  <c r="Q33" i="9"/>
  <c r="B34" i="9"/>
  <c r="E34" i="9"/>
  <c r="F34" i="9"/>
  <c r="G34" i="9"/>
  <c r="H34" i="9"/>
  <c r="I34" i="9"/>
  <c r="J34" i="9"/>
  <c r="K34" i="9"/>
  <c r="L34" i="9"/>
  <c r="M34" i="9"/>
  <c r="N34" i="9"/>
  <c r="O34" i="9"/>
  <c r="P34" i="9"/>
  <c r="Q34" i="9"/>
  <c r="B35" i="9"/>
  <c r="E35" i="9"/>
  <c r="F35" i="9"/>
  <c r="G35" i="9"/>
  <c r="H35" i="9"/>
  <c r="I35" i="9"/>
  <c r="J35" i="9"/>
  <c r="K35" i="9"/>
  <c r="L35" i="9"/>
  <c r="M35" i="9"/>
  <c r="N35" i="9"/>
  <c r="O35" i="9"/>
  <c r="P35" i="9"/>
  <c r="Q35" i="9"/>
  <c r="E36" i="9"/>
  <c r="F36" i="9"/>
  <c r="G36" i="9"/>
  <c r="H36" i="9"/>
  <c r="I36" i="9"/>
  <c r="J36" i="9"/>
  <c r="K36" i="9"/>
  <c r="L36" i="9"/>
  <c r="M36" i="9"/>
  <c r="N36" i="9"/>
  <c r="O36" i="9"/>
  <c r="P36" i="9"/>
  <c r="Q36" i="9"/>
  <c r="B39" i="9"/>
  <c r="E39" i="9"/>
  <c r="F39" i="9"/>
  <c r="G39" i="9"/>
  <c r="H39" i="9"/>
  <c r="I39" i="9"/>
  <c r="J39" i="9"/>
  <c r="K39" i="9"/>
  <c r="L39" i="9"/>
  <c r="M39" i="9"/>
  <c r="N39" i="9"/>
  <c r="O39" i="9"/>
  <c r="P39" i="9"/>
  <c r="Q39" i="9"/>
  <c r="B40" i="9"/>
  <c r="E40" i="9"/>
  <c r="F40" i="9"/>
  <c r="G40" i="9"/>
  <c r="H40" i="9"/>
  <c r="I40" i="9"/>
  <c r="J40" i="9"/>
  <c r="K40" i="9"/>
  <c r="L40" i="9"/>
  <c r="M40" i="9"/>
  <c r="N40" i="9"/>
  <c r="O40" i="9"/>
  <c r="P40" i="9"/>
  <c r="Q40" i="9"/>
  <c r="B41" i="9"/>
  <c r="E41" i="9"/>
  <c r="F41" i="9"/>
  <c r="G41" i="9"/>
  <c r="H41" i="9"/>
  <c r="I41" i="9"/>
  <c r="J41" i="9"/>
  <c r="K41" i="9"/>
  <c r="L41" i="9"/>
  <c r="M41" i="9"/>
  <c r="N41" i="9"/>
  <c r="O41" i="9"/>
  <c r="P41" i="9"/>
  <c r="Q41" i="9"/>
  <c r="B42" i="9"/>
  <c r="E42" i="9"/>
  <c r="F42" i="9"/>
  <c r="G42" i="9"/>
  <c r="H42" i="9"/>
  <c r="I42" i="9"/>
  <c r="J42" i="9"/>
  <c r="K42" i="9"/>
  <c r="L42" i="9"/>
  <c r="M42" i="9"/>
  <c r="N42" i="9"/>
  <c r="O42" i="9"/>
  <c r="P42" i="9"/>
  <c r="Q42" i="9"/>
  <c r="B43" i="9"/>
  <c r="E43" i="9"/>
  <c r="F43" i="9"/>
  <c r="G43" i="9"/>
  <c r="H43" i="9"/>
  <c r="I43" i="9"/>
  <c r="J43" i="9"/>
  <c r="K43" i="9"/>
  <c r="L43" i="9"/>
  <c r="M43" i="9"/>
  <c r="N43" i="9"/>
  <c r="O43" i="9"/>
  <c r="P43" i="9"/>
  <c r="Q43" i="9"/>
  <c r="B44" i="9"/>
  <c r="F44" i="9"/>
  <c r="G44" i="9"/>
  <c r="H44" i="9"/>
  <c r="I44" i="9"/>
  <c r="J44" i="9"/>
  <c r="K44" i="9"/>
  <c r="L44" i="9"/>
  <c r="M44" i="9"/>
  <c r="N44" i="9"/>
  <c r="O44" i="9"/>
  <c r="P44" i="9"/>
  <c r="Q44" i="9"/>
  <c r="B45" i="9"/>
  <c r="F45" i="9"/>
  <c r="G45" i="9"/>
  <c r="H45" i="9"/>
  <c r="I45" i="9"/>
  <c r="J45" i="9"/>
  <c r="K45" i="9"/>
  <c r="L45" i="9"/>
  <c r="M45" i="9"/>
  <c r="N45" i="9"/>
  <c r="O45" i="9"/>
  <c r="P45" i="9"/>
  <c r="Q45" i="9"/>
  <c r="B46" i="9"/>
  <c r="E46" i="9"/>
  <c r="F46" i="9"/>
  <c r="G46" i="9"/>
  <c r="H46" i="9"/>
  <c r="I46" i="9"/>
  <c r="J46" i="9"/>
  <c r="L46" i="9"/>
  <c r="M46" i="9"/>
  <c r="N46" i="9"/>
  <c r="O46" i="9"/>
  <c r="P46" i="9"/>
  <c r="Q46" i="9"/>
  <c r="B47" i="9"/>
  <c r="E47" i="9"/>
  <c r="F47" i="9"/>
  <c r="G47" i="9"/>
  <c r="H47" i="9"/>
  <c r="I47" i="9"/>
  <c r="J47" i="9"/>
  <c r="L47" i="9"/>
  <c r="M47" i="9"/>
  <c r="N47" i="9"/>
  <c r="O47" i="9"/>
  <c r="P47" i="9"/>
  <c r="Q47" i="9"/>
  <c r="B48" i="9"/>
  <c r="E48" i="9"/>
  <c r="F48" i="9"/>
  <c r="G48" i="9"/>
  <c r="H48" i="9"/>
  <c r="I48" i="9"/>
  <c r="J48" i="9"/>
  <c r="L48" i="9"/>
  <c r="M48" i="9"/>
  <c r="N48" i="9"/>
  <c r="O48" i="9"/>
  <c r="P48" i="9"/>
  <c r="Q48" i="9"/>
  <c r="B49" i="9"/>
  <c r="E49" i="9"/>
  <c r="F49" i="9"/>
  <c r="G49" i="9"/>
  <c r="H49" i="9"/>
  <c r="I49" i="9"/>
  <c r="J49" i="9"/>
  <c r="K49" i="9"/>
  <c r="L49" i="9"/>
  <c r="M49" i="9"/>
  <c r="N49" i="9"/>
  <c r="O49" i="9"/>
  <c r="P49" i="9"/>
  <c r="Q49" i="9"/>
  <c r="B50" i="9"/>
  <c r="E50" i="9"/>
  <c r="F50" i="9"/>
  <c r="G50" i="9"/>
  <c r="H50" i="9"/>
  <c r="I50" i="9"/>
  <c r="J50" i="9"/>
  <c r="K50" i="9"/>
  <c r="L50" i="9"/>
  <c r="M50" i="9"/>
  <c r="N50" i="9"/>
  <c r="O50" i="9"/>
  <c r="P50" i="9"/>
  <c r="Q50" i="9"/>
  <c r="B51" i="9"/>
  <c r="E51" i="9"/>
  <c r="F51" i="9"/>
  <c r="G51" i="9"/>
  <c r="H51" i="9"/>
  <c r="I51" i="9"/>
  <c r="J51" i="9"/>
  <c r="K51" i="9"/>
  <c r="L51" i="9"/>
  <c r="M51" i="9"/>
  <c r="N51" i="9"/>
  <c r="O51" i="9"/>
  <c r="P51" i="9"/>
  <c r="Q51" i="9"/>
  <c r="B52" i="9"/>
  <c r="E52" i="9"/>
  <c r="F52" i="9"/>
  <c r="G52" i="9"/>
  <c r="H52" i="9"/>
  <c r="I52" i="9"/>
  <c r="J52" i="9"/>
  <c r="K52" i="9"/>
  <c r="L52" i="9"/>
  <c r="M52" i="9"/>
  <c r="N52" i="9"/>
  <c r="O52" i="9"/>
  <c r="P52" i="9"/>
  <c r="Q52" i="9"/>
  <c r="B53" i="9"/>
  <c r="E53" i="9"/>
  <c r="F53" i="9"/>
  <c r="G53" i="9"/>
  <c r="H53" i="9"/>
  <c r="I53" i="9"/>
  <c r="J53" i="9"/>
  <c r="K53" i="9"/>
  <c r="L53" i="9"/>
  <c r="M53" i="9"/>
  <c r="N53" i="9"/>
  <c r="O53" i="9"/>
  <c r="P53" i="9"/>
  <c r="Q53" i="9"/>
  <c r="B54" i="9"/>
  <c r="E54" i="9"/>
  <c r="F54" i="9"/>
  <c r="G54" i="9"/>
  <c r="H54" i="9"/>
  <c r="I54" i="9"/>
  <c r="J54" i="9"/>
  <c r="K54" i="9"/>
  <c r="L54" i="9"/>
  <c r="M54" i="9"/>
  <c r="N54" i="9"/>
  <c r="O54" i="9"/>
  <c r="P54" i="9"/>
  <c r="Q54" i="9"/>
  <c r="B55" i="9"/>
  <c r="E55" i="9"/>
  <c r="F55" i="9"/>
  <c r="G55" i="9"/>
  <c r="H55" i="9"/>
  <c r="I55" i="9"/>
  <c r="J55" i="9"/>
  <c r="K55" i="9"/>
  <c r="L55" i="9"/>
  <c r="M55" i="9"/>
  <c r="N55" i="9"/>
  <c r="O55" i="9"/>
  <c r="P55" i="9"/>
  <c r="Q55" i="9"/>
  <c r="B56" i="9"/>
  <c r="E56" i="9"/>
  <c r="F56" i="9"/>
  <c r="G56" i="9"/>
  <c r="H56" i="9"/>
  <c r="I56" i="9"/>
  <c r="J56" i="9"/>
  <c r="K56" i="9"/>
  <c r="L56" i="9"/>
  <c r="M56" i="9"/>
  <c r="N56" i="9"/>
  <c r="O56" i="9"/>
  <c r="P56" i="9"/>
  <c r="Q56" i="9"/>
  <c r="B57" i="9"/>
  <c r="E57" i="9"/>
  <c r="F57" i="9"/>
  <c r="G57" i="9"/>
  <c r="H57" i="9"/>
  <c r="I57" i="9"/>
  <c r="J57" i="9"/>
  <c r="K57" i="9"/>
  <c r="L57" i="9"/>
  <c r="M57" i="9"/>
  <c r="N57" i="9"/>
  <c r="O57" i="9"/>
  <c r="P57" i="9"/>
  <c r="Q57" i="9"/>
  <c r="B58" i="9"/>
  <c r="E58" i="9"/>
  <c r="F58" i="9"/>
  <c r="G58" i="9"/>
  <c r="H58" i="9"/>
  <c r="I58" i="9"/>
  <c r="J58" i="9"/>
  <c r="K58" i="9"/>
  <c r="L58" i="9"/>
  <c r="M58" i="9"/>
  <c r="N58" i="9"/>
  <c r="O58" i="9"/>
  <c r="P58" i="9"/>
  <c r="Q58" i="9"/>
  <c r="E59" i="9"/>
  <c r="F59" i="9"/>
  <c r="G59" i="9"/>
  <c r="H59" i="9"/>
  <c r="I59" i="9"/>
  <c r="J59" i="9"/>
  <c r="K59" i="9"/>
  <c r="L59" i="9"/>
  <c r="M59" i="9"/>
  <c r="N59" i="9"/>
  <c r="O59" i="9"/>
  <c r="P59" i="9"/>
  <c r="Q59" i="9"/>
  <c r="E62" i="9"/>
  <c r="F62" i="9"/>
  <c r="G62" i="9"/>
  <c r="H62" i="9"/>
  <c r="I62" i="9"/>
  <c r="J62" i="9"/>
  <c r="K62" i="9"/>
  <c r="L62" i="9"/>
  <c r="M62" i="9"/>
  <c r="N62" i="9"/>
  <c r="O62" i="9"/>
  <c r="P62" i="9"/>
  <c r="Q62" i="9"/>
  <c r="E63" i="9"/>
  <c r="F63" i="9"/>
  <c r="G63" i="9"/>
  <c r="H63" i="9"/>
  <c r="I63" i="9"/>
  <c r="J63" i="9"/>
  <c r="K63" i="9"/>
  <c r="L63" i="9"/>
  <c r="M63" i="9"/>
  <c r="N63" i="9"/>
  <c r="O63" i="9"/>
  <c r="P63" i="9"/>
  <c r="Q63" i="9"/>
  <c r="E65" i="9"/>
  <c r="F65" i="9"/>
  <c r="G65" i="9"/>
  <c r="H65" i="9"/>
  <c r="I65" i="9"/>
  <c r="J65" i="9"/>
  <c r="K65" i="9"/>
  <c r="L65" i="9"/>
  <c r="M65" i="9"/>
  <c r="N65" i="9"/>
  <c r="O65" i="9"/>
  <c r="P65" i="9"/>
  <c r="Q65" i="9"/>
  <c r="E66" i="9"/>
  <c r="F66" i="9"/>
  <c r="G66" i="9"/>
  <c r="H66" i="9"/>
  <c r="I66" i="9"/>
  <c r="J66" i="9"/>
  <c r="K66" i="9"/>
  <c r="L66" i="9"/>
  <c r="M66" i="9"/>
  <c r="N66" i="9"/>
  <c r="O66" i="9"/>
  <c r="P66" i="9"/>
  <c r="Q66" i="9"/>
  <c r="E67" i="9"/>
  <c r="F67" i="9"/>
  <c r="G67" i="9"/>
  <c r="H67" i="9"/>
  <c r="I67" i="9"/>
  <c r="J67" i="9"/>
  <c r="K67" i="9"/>
  <c r="L67" i="9"/>
  <c r="M67" i="9"/>
  <c r="N67" i="9"/>
  <c r="O67" i="9"/>
  <c r="P67" i="9"/>
  <c r="Q67" i="9"/>
  <c r="E68" i="9"/>
  <c r="F68" i="9"/>
  <c r="G68" i="9"/>
  <c r="H68" i="9"/>
  <c r="I68" i="9"/>
  <c r="J68" i="9"/>
  <c r="K68" i="9"/>
  <c r="L68" i="9"/>
  <c r="M68" i="9"/>
  <c r="N68" i="9"/>
  <c r="O68" i="9"/>
  <c r="P68" i="9"/>
  <c r="Q68" i="9"/>
  <c r="E69" i="9"/>
  <c r="F69" i="9"/>
  <c r="G69" i="9"/>
  <c r="H69" i="9"/>
  <c r="I69" i="9"/>
  <c r="J69" i="9"/>
  <c r="K69" i="9"/>
  <c r="L69" i="9"/>
  <c r="M69" i="9"/>
  <c r="N69" i="9"/>
  <c r="O69" i="9"/>
  <c r="P69" i="9"/>
  <c r="Q69" i="9"/>
  <c r="E70" i="9"/>
  <c r="F70" i="9"/>
  <c r="G70" i="9"/>
  <c r="H70" i="9"/>
  <c r="I70" i="9"/>
  <c r="J70" i="9"/>
  <c r="K70" i="9"/>
  <c r="L70" i="9"/>
  <c r="M70" i="9"/>
  <c r="N70" i="9"/>
  <c r="O70" i="9"/>
  <c r="P70" i="9"/>
  <c r="Q70" i="9"/>
  <c r="E71" i="9"/>
  <c r="F71" i="9"/>
  <c r="G71" i="9"/>
  <c r="H71" i="9"/>
  <c r="I71" i="9"/>
  <c r="J71" i="9"/>
  <c r="K71" i="9"/>
  <c r="L71" i="9"/>
  <c r="M71" i="9"/>
  <c r="N71" i="9"/>
  <c r="O71" i="9"/>
  <c r="P71" i="9"/>
  <c r="Q71" i="9"/>
  <c r="E72" i="9"/>
  <c r="F72" i="9"/>
  <c r="G72" i="9"/>
  <c r="H72" i="9"/>
  <c r="I72" i="9"/>
  <c r="J72" i="9"/>
  <c r="K72" i="9"/>
  <c r="L72" i="9"/>
  <c r="M72" i="9"/>
  <c r="N72" i="9"/>
  <c r="O72" i="9"/>
  <c r="P72" i="9"/>
  <c r="Q72" i="9"/>
  <c r="E74" i="9"/>
  <c r="F74" i="9"/>
  <c r="G74" i="9"/>
  <c r="H74" i="9"/>
  <c r="I74" i="9"/>
  <c r="J74" i="9"/>
  <c r="K74" i="9"/>
  <c r="L74" i="9"/>
  <c r="M74" i="9"/>
  <c r="N74" i="9"/>
  <c r="O74" i="9"/>
  <c r="P74" i="9"/>
  <c r="Q74" i="9"/>
  <c r="E75" i="9"/>
  <c r="F75" i="9"/>
  <c r="G75" i="9"/>
  <c r="H75" i="9"/>
  <c r="I75" i="9"/>
  <c r="J75" i="9"/>
  <c r="K75" i="9"/>
  <c r="L75" i="9"/>
  <c r="M75" i="9"/>
  <c r="N75" i="9"/>
  <c r="O75" i="9"/>
  <c r="P75" i="9"/>
  <c r="Q75" i="9"/>
  <c r="E78" i="9"/>
  <c r="F78" i="9"/>
  <c r="G78" i="9"/>
  <c r="H78" i="9"/>
  <c r="I78" i="9"/>
  <c r="J78" i="9"/>
  <c r="K78" i="9"/>
  <c r="L78" i="9"/>
  <c r="M78" i="9"/>
  <c r="N78" i="9"/>
  <c r="O78" i="9"/>
  <c r="P78" i="9"/>
  <c r="E79" i="9"/>
  <c r="F79" i="9"/>
  <c r="G79" i="9"/>
  <c r="H79" i="9"/>
  <c r="I79" i="9"/>
  <c r="J79" i="9"/>
  <c r="K79" i="9"/>
  <c r="L79" i="9"/>
  <c r="M79" i="9"/>
  <c r="N79" i="9"/>
  <c r="O79" i="9"/>
  <c r="P79" i="9"/>
  <c r="D84" i="9"/>
  <c r="E84" i="9"/>
  <c r="F84" i="9"/>
  <c r="G84" i="9"/>
  <c r="H84" i="9"/>
  <c r="I84" i="9"/>
  <c r="D85" i="9"/>
  <c r="E85" i="9"/>
  <c r="F85" i="9"/>
  <c r="G85" i="9"/>
  <c r="H85" i="9"/>
  <c r="I85" i="9"/>
  <c r="D86" i="9"/>
  <c r="E86" i="9"/>
  <c r="F86" i="9"/>
  <c r="G86" i="9"/>
  <c r="H86" i="9"/>
  <c r="I86" i="9"/>
  <c r="D87" i="9"/>
  <c r="E87" i="9"/>
  <c r="F87" i="9"/>
  <c r="G87" i="9"/>
  <c r="H87" i="9"/>
  <c r="I87" i="9"/>
  <c r="E88" i="9"/>
  <c r="F88" i="9"/>
  <c r="G88" i="9"/>
  <c r="H88" i="9"/>
  <c r="I88" i="9"/>
  <c r="D91" i="9"/>
  <c r="E91" i="9"/>
  <c r="F91" i="9"/>
  <c r="G91" i="9"/>
  <c r="H91" i="9"/>
  <c r="I91" i="9"/>
  <c r="D92" i="9"/>
  <c r="E92" i="9"/>
  <c r="F92" i="9"/>
  <c r="G92" i="9"/>
  <c r="H92" i="9"/>
  <c r="I92" i="9"/>
  <c r="D93" i="9"/>
  <c r="E93" i="9"/>
  <c r="F93" i="9"/>
  <c r="G93" i="9"/>
  <c r="H93" i="9"/>
  <c r="I93" i="9"/>
  <c r="D94" i="9"/>
  <c r="E94" i="9"/>
  <c r="F94" i="9"/>
  <c r="G94" i="9"/>
  <c r="H94" i="9"/>
  <c r="I94" i="9"/>
  <c r="E95" i="9"/>
  <c r="F95" i="9"/>
  <c r="G95" i="9"/>
  <c r="H95" i="9"/>
  <c r="I95" i="9"/>
  <c r="E143" i="9"/>
  <c r="F143" i="9"/>
  <c r="G143" i="9"/>
  <c r="H143" i="9"/>
  <c r="I143" i="9"/>
  <c r="E144" i="9"/>
  <c r="F144" i="9"/>
  <c r="G144" i="9"/>
  <c r="H144" i="9"/>
  <c r="I144" i="9"/>
  <c r="E145" i="9"/>
  <c r="F145" i="9"/>
  <c r="G145" i="9"/>
  <c r="H145" i="9"/>
  <c r="I145" i="9"/>
  <c r="E146" i="9"/>
  <c r="F146" i="9"/>
  <c r="G146" i="9"/>
  <c r="H146" i="9"/>
  <c r="I146" i="9"/>
  <c r="E147" i="9"/>
  <c r="F147" i="9"/>
  <c r="G147" i="9"/>
  <c r="H147" i="9"/>
  <c r="I147" i="9"/>
  <c r="E148" i="9"/>
  <c r="F148" i="9"/>
  <c r="G148" i="9"/>
  <c r="H148" i="9"/>
  <c r="I148" i="9"/>
  <c r="E149" i="9"/>
  <c r="F149" i="9"/>
  <c r="G149" i="9"/>
  <c r="H149" i="9"/>
  <c r="I149" i="9"/>
  <c r="E150" i="9"/>
  <c r="F150" i="9"/>
  <c r="G150" i="9"/>
  <c r="H150" i="9"/>
  <c r="I150" i="9"/>
  <c r="E156" i="9"/>
  <c r="F156" i="9"/>
  <c r="G156" i="9"/>
  <c r="H156" i="9"/>
  <c r="I156" i="9"/>
  <c r="E157" i="9"/>
  <c r="F157" i="9"/>
  <c r="G157" i="9"/>
  <c r="H157" i="9"/>
  <c r="I157" i="9"/>
  <c r="E158" i="9"/>
  <c r="F158" i="9"/>
  <c r="G158" i="9"/>
  <c r="H158" i="9"/>
  <c r="I158" i="9"/>
  <c r="E159" i="9"/>
  <c r="F159" i="9"/>
  <c r="G159" i="9"/>
  <c r="H159" i="9"/>
  <c r="I159" i="9"/>
  <c r="E160" i="9"/>
  <c r="F160" i="9"/>
  <c r="G160" i="9"/>
  <c r="H160" i="9"/>
  <c r="I160" i="9"/>
  <c r="E161" i="9"/>
  <c r="F161" i="9"/>
  <c r="G161" i="9"/>
  <c r="H161" i="9"/>
  <c r="I161" i="9"/>
  <c r="E162" i="9"/>
  <c r="F162" i="9"/>
  <c r="G162" i="9"/>
  <c r="H162" i="9"/>
  <c r="I162" i="9"/>
  <c r="E163" i="9"/>
  <c r="F163" i="9"/>
  <c r="G163" i="9"/>
  <c r="H163" i="9"/>
  <c r="I163" i="9"/>
  <c r="E166" i="9"/>
  <c r="F166" i="9"/>
  <c r="G166" i="9"/>
  <c r="H166" i="9"/>
  <c r="I166" i="9"/>
  <c r="E167" i="9"/>
  <c r="F167" i="9"/>
  <c r="G167" i="9"/>
  <c r="H167" i="9"/>
  <c r="I167" i="9"/>
  <c r="E168" i="9"/>
  <c r="F168" i="9"/>
  <c r="G168" i="9"/>
  <c r="H168" i="9"/>
  <c r="I168" i="9"/>
  <c r="D172" i="9"/>
  <c r="E172" i="9"/>
  <c r="F172" i="9"/>
  <c r="G172" i="9"/>
  <c r="H172" i="9"/>
  <c r="I172" i="9"/>
  <c r="J172" i="9"/>
  <c r="K172" i="9"/>
  <c r="L172" i="9"/>
  <c r="M172" i="9"/>
  <c r="N172" i="9"/>
  <c r="O172" i="9"/>
  <c r="E175" i="9"/>
  <c r="F175" i="9"/>
  <c r="G175" i="9"/>
  <c r="E176" i="9"/>
  <c r="F176" i="9"/>
  <c r="G176" i="9"/>
  <c r="H176" i="9"/>
  <c r="I176" i="9"/>
  <c r="J176" i="9"/>
  <c r="K176" i="9"/>
  <c r="L176" i="9"/>
  <c r="M176" i="9"/>
  <c r="N176" i="9"/>
  <c r="O176" i="9"/>
  <c r="E182" i="9"/>
  <c r="F182" i="9"/>
  <c r="G182" i="9"/>
  <c r="H182" i="9"/>
  <c r="I182" i="9"/>
  <c r="J182" i="9"/>
  <c r="K182" i="9"/>
  <c r="L182" i="9"/>
  <c r="M182" i="9"/>
  <c r="N182" i="9"/>
  <c r="O182" i="9"/>
  <c r="P182" i="9"/>
  <c r="E183" i="9"/>
  <c r="F183" i="9"/>
  <c r="G183" i="9"/>
  <c r="H183" i="9"/>
  <c r="I183" i="9"/>
  <c r="J183" i="9"/>
  <c r="K183" i="9"/>
  <c r="L183" i="9"/>
  <c r="M183" i="9"/>
  <c r="N183" i="9"/>
  <c r="O183" i="9"/>
  <c r="P183" i="9"/>
  <c r="E184" i="9"/>
  <c r="F184" i="9"/>
  <c r="G184" i="9"/>
  <c r="H184" i="9"/>
  <c r="I184" i="9"/>
  <c r="J184" i="9"/>
  <c r="K184" i="9"/>
  <c r="L184" i="9"/>
  <c r="M184" i="9"/>
  <c r="N184" i="9"/>
  <c r="O184" i="9"/>
  <c r="P184" i="9"/>
  <c r="E186" i="9"/>
  <c r="F186" i="9"/>
  <c r="G186" i="9"/>
  <c r="H186" i="9"/>
  <c r="I186" i="9"/>
  <c r="J186" i="9"/>
  <c r="K186" i="9"/>
  <c r="L186" i="9"/>
  <c r="M186" i="9"/>
  <c r="N186" i="9"/>
  <c r="O186" i="9"/>
  <c r="P186" i="9"/>
  <c r="E187" i="9"/>
  <c r="F187" i="9"/>
  <c r="G187" i="9"/>
  <c r="H187" i="9"/>
  <c r="I187" i="9"/>
  <c r="J187" i="9"/>
  <c r="K187" i="9"/>
  <c r="L187" i="9"/>
  <c r="M187" i="9"/>
  <c r="N187" i="9"/>
  <c r="O187" i="9"/>
  <c r="P187" i="9"/>
  <c r="D190" i="9"/>
  <c r="E190" i="9"/>
  <c r="F190" i="9"/>
  <c r="G190" i="9"/>
  <c r="H190" i="9"/>
  <c r="I190" i="9"/>
  <c r="J190" i="9"/>
  <c r="K190" i="9"/>
  <c r="L190" i="9"/>
  <c r="M190" i="9"/>
  <c r="N190" i="9"/>
  <c r="O190" i="9"/>
  <c r="P190" i="9"/>
  <c r="D191" i="9"/>
  <c r="E191" i="9"/>
  <c r="F191" i="9"/>
  <c r="G191" i="9"/>
  <c r="H191" i="9"/>
  <c r="I191" i="9"/>
  <c r="J191" i="9"/>
  <c r="K191" i="9"/>
  <c r="L191" i="9"/>
  <c r="M191" i="9"/>
  <c r="N191" i="9"/>
  <c r="O191" i="9"/>
  <c r="P191" i="9"/>
  <c r="D192" i="9"/>
  <c r="E192" i="9"/>
  <c r="F192" i="9"/>
  <c r="G192" i="9"/>
  <c r="H192" i="9"/>
  <c r="I192" i="9"/>
  <c r="J192" i="9"/>
  <c r="K192" i="9"/>
  <c r="L192" i="9"/>
  <c r="M192" i="9"/>
  <c r="N192" i="9"/>
  <c r="O192" i="9"/>
  <c r="P192" i="9"/>
  <c r="D193" i="9"/>
  <c r="E193" i="9"/>
  <c r="F193" i="9"/>
  <c r="G193" i="9"/>
  <c r="H193" i="9"/>
  <c r="I193" i="9"/>
  <c r="J193" i="9"/>
  <c r="K193" i="9"/>
  <c r="L193" i="9"/>
  <c r="M193" i="9"/>
  <c r="N193" i="9"/>
  <c r="O193" i="9"/>
  <c r="P193" i="9"/>
  <c r="D194" i="9"/>
  <c r="E194" i="9"/>
  <c r="F194" i="9"/>
  <c r="G194" i="9"/>
  <c r="H194" i="9"/>
  <c r="I194" i="9"/>
  <c r="J194" i="9"/>
  <c r="K194" i="9"/>
  <c r="L194" i="9"/>
  <c r="M194" i="9"/>
  <c r="N194" i="9"/>
  <c r="O194" i="9"/>
  <c r="P194" i="9"/>
  <c r="D195" i="9"/>
  <c r="E195" i="9"/>
  <c r="F195" i="9"/>
  <c r="G195" i="9"/>
  <c r="H195" i="9"/>
  <c r="I195" i="9"/>
  <c r="J195" i="9"/>
  <c r="K195" i="9"/>
  <c r="L195" i="9"/>
  <c r="M195" i="9"/>
  <c r="N195" i="9"/>
  <c r="O195" i="9"/>
  <c r="P195" i="9"/>
  <c r="D196" i="9"/>
  <c r="E196" i="9"/>
  <c r="F196" i="9"/>
  <c r="G196" i="9"/>
  <c r="H196" i="9"/>
  <c r="I196" i="9"/>
  <c r="J196" i="9"/>
  <c r="K196" i="9"/>
  <c r="L196" i="9"/>
  <c r="M196" i="9"/>
  <c r="N196" i="9"/>
  <c r="O196" i="9"/>
  <c r="P196" i="9"/>
  <c r="D197" i="9"/>
  <c r="E197" i="9"/>
  <c r="F197" i="9"/>
  <c r="G197" i="9"/>
  <c r="H197" i="9"/>
  <c r="I197" i="9"/>
  <c r="J197" i="9"/>
  <c r="K197" i="9"/>
  <c r="L197" i="9"/>
  <c r="M197" i="9"/>
  <c r="N197" i="9"/>
  <c r="O197" i="9"/>
  <c r="P197" i="9"/>
  <c r="D198" i="9"/>
  <c r="E198" i="9"/>
  <c r="F198" i="9"/>
  <c r="G198" i="9"/>
  <c r="H198" i="9"/>
  <c r="I198" i="9"/>
  <c r="J198" i="9"/>
  <c r="K198" i="9"/>
  <c r="L198" i="9"/>
  <c r="M198" i="9"/>
  <c r="N198" i="9"/>
  <c r="O198" i="9"/>
  <c r="P198" i="9"/>
  <c r="D199" i="9"/>
  <c r="E199" i="9"/>
  <c r="F199" i="9"/>
  <c r="G199" i="9"/>
  <c r="H199" i="9"/>
  <c r="I199" i="9"/>
  <c r="J199" i="9"/>
  <c r="K199" i="9"/>
  <c r="L199" i="9"/>
  <c r="M199" i="9"/>
  <c r="N199" i="9"/>
  <c r="O199" i="9"/>
  <c r="P199" i="9"/>
  <c r="E200" i="9"/>
  <c r="F200" i="9"/>
  <c r="G200" i="9"/>
  <c r="H200" i="9"/>
  <c r="I200" i="9"/>
  <c r="K200" i="9"/>
  <c r="L200" i="9"/>
  <c r="M200" i="9"/>
  <c r="N200" i="9"/>
  <c r="O200" i="9"/>
  <c r="P200" i="9"/>
  <c r="E201" i="9"/>
  <c r="F201" i="9"/>
  <c r="G201" i="9"/>
  <c r="H201" i="9"/>
  <c r="I201" i="9"/>
  <c r="K201" i="9"/>
  <c r="L201" i="9"/>
  <c r="M201" i="9"/>
  <c r="N201" i="9"/>
  <c r="O201" i="9"/>
  <c r="P201" i="9"/>
  <c r="E202" i="9"/>
  <c r="F202" i="9"/>
  <c r="G202" i="9"/>
  <c r="H202" i="9"/>
  <c r="I202" i="9"/>
  <c r="J202" i="9"/>
  <c r="K202" i="9"/>
  <c r="L202" i="9"/>
  <c r="M202" i="9"/>
  <c r="N202" i="9"/>
  <c r="O202" i="9"/>
  <c r="P202" i="9"/>
  <c r="E203" i="9"/>
  <c r="F203" i="9"/>
  <c r="G203" i="9"/>
  <c r="H203" i="9"/>
  <c r="I203" i="9"/>
  <c r="J203" i="9"/>
  <c r="K203" i="9"/>
  <c r="L203" i="9"/>
  <c r="M203" i="9"/>
  <c r="N203" i="9"/>
  <c r="O203" i="9"/>
  <c r="P203" i="9"/>
  <c r="E204" i="9"/>
  <c r="F204" i="9"/>
  <c r="G204" i="9"/>
  <c r="H204" i="9"/>
  <c r="I204" i="9"/>
  <c r="J204" i="9"/>
  <c r="K204" i="9"/>
  <c r="L204" i="9"/>
  <c r="M204" i="9"/>
  <c r="N204" i="9"/>
  <c r="O204" i="9"/>
  <c r="P204" i="9"/>
  <c r="E205" i="9"/>
  <c r="F205" i="9"/>
  <c r="G205" i="9"/>
  <c r="H205" i="9"/>
  <c r="I205" i="9"/>
  <c r="J205" i="9"/>
  <c r="K205" i="9"/>
  <c r="L205" i="9"/>
  <c r="M205" i="9"/>
  <c r="N205" i="9"/>
  <c r="O205" i="9"/>
  <c r="P205" i="9"/>
  <c r="E206" i="9"/>
  <c r="F206" i="9"/>
  <c r="G206" i="9"/>
  <c r="H206" i="9"/>
  <c r="I206" i="9"/>
  <c r="J206" i="9"/>
  <c r="K206" i="9"/>
  <c r="L206" i="9"/>
  <c r="M206" i="9"/>
  <c r="N206" i="9"/>
  <c r="O206" i="9"/>
  <c r="P206" i="9"/>
  <c r="E208" i="9"/>
  <c r="F208" i="9"/>
  <c r="G208" i="9"/>
  <c r="H208" i="9"/>
  <c r="I208" i="9"/>
  <c r="J208" i="9"/>
  <c r="K208" i="9"/>
  <c r="L208" i="9"/>
  <c r="M208" i="9"/>
  <c r="N208" i="9"/>
  <c r="O208" i="9"/>
  <c r="P208" i="9"/>
  <c r="E209" i="9"/>
  <c r="F209" i="9"/>
  <c r="G209" i="9"/>
  <c r="H209" i="9"/>
  <c r="I209" i="9"/>
  <c r="J209" i="9"/>
  <c r="K209" i="9"/>
  <c r="L209" i="9"/>
  <c r="M209" i="9"/>
  <c r="N209" i="9"/>
  <c r="O209" i="9"/>
  <c r="P209" i="9"/>
  <c r="D215" i="9"/>
  <c r="E215" i="9"/>
  <c r="F215" i="9"/>
  <c r="G215" i="9"/>
  <c r="H215" i="9"/>
  <c r="I215" i="9"/>
  <c r="D216" i="9"/>
  <c r="E216" i="9"/>
  <c r="F216" i="9"/>
  <c r="G216" i="9"/>
  <c r="H216" i="9"/>
  <c r="I216" i="9"/>
  <c r="D217" i="9"/>
  <c r="E217" i="9"/>
  <c r="F217" i="9"/>
  <c r="G217" i="9"/>
  <c r="H217" i="9"/>
  <c r="I217" i="9"/>
  <c r="D218" i="9"/>
  <c r="E218" i="9"/>
  <c r="F218" i="9"/>
  <c r="G218" i="9"/>
  <c r="H218" i="9"/>
  <c r="I218" i="9"/>
  <c r="E219" i="9"/>
  <c r="F219" i="9"/>
  <c r="G219" i="9"/>
  <c r="H219" i="9"/>
  <c r="I219" i="9"/>
  <c r="E220" i="9"/>
  <c r="F220" i="9"/>
  <c r="G220" i="9"/>
  <c r="H220" i="9"/>
  <c r="I220" i="9"/>
  <c r="E221" i="9"/>
  <c r="F221" i="9"/>
  <c r="G221" i="9"/>
  <c r="H221" i="9"/>
  <c r="I221" i="9"/>
  <c r="E223" i="9"/>
  <c r="F223" i="9"/>
  <c r="G223" i="9"/>
  <c r="H223" i="9"/>
  <c r="I223" i="9"/>
  <c r="E224" i="9"/>
  <c r="F224" i="9"/>
  <c r="G224" i="9"/>
  <c r="H224" i="9"/>
  <c r="I224" i="9"/>
  <c r="D227" i="9"/>
  <c r="E227" i="9"/>
  <c r="F227" i="9"/>
  <c r="G227" i="9"/>
  <c r="H227" i="9"/>
  <c r="I227" i="9"/>
  <c r="D228" i="9"/>
  <c r="E228" i="9"/>
  <c r="F228" i="9"/>
  <c r="G228" i="9"/>
  <c r="H228" i="9"/>
  <c r="I228" i="9"/>
  <c r="D229" i="9"/>
  <c r="E229" i="9"/>
  <c r="F229" i="9"/>
  <c r="G229" i="9"/>
  <c r="H229" i="9"/>
  <c r="I229" i="9"/>
  <c r="D230" i="9"/>
  <c r="E230" i="9"/>
  <c r="F230" i="9"/>
  <c r="G230" i="9"/>
  <c r="H230" i="9"/>
  <c r="I230" i="9"/>
  <c r="D231" i="9"/>
  <c r="E231" i="9"/>
  <c r="F231" i="9"/>
  <c r="G231" i="9"/>
  <c r="H231" i="9"/>
  <c r="I231" i="9"/>
  <c r="D232" i="9"/>
  <c r="E232" i="9"/>
  <c r="F232" i="9"/>
  <c r="G232" i="9"/>
  <c r="H232" i="9"/>
  <c r="I232" i="9"/>
  <c r="D233" i="9"/>
  <c r="E233" i="9"/>
  <c r="F233" i="9"/>
  <c r="G233" i="9"/>
  <c r="H233" i="9"/>
  <c r="I233" i="9"/>
  <c r="D234" i="9"/>
  <c r="E234" i="9"/>
  <c r="F234" i="9"/>
  <c r="G234" i="9"/>
  <c r="H234" i="9"/>
  <c r="I234" i="9"/>
  <c r="D235" i="9"/>
  <c r="E235" i="9"/>
  <c r="F235" i="9"/>
  <c r="G235" i="9"/>
  <c r="H235" i="9"/>
  <c r="I235" i="9"/>
  <c r="D236" i="9"/>
  <c r="E236" i="9"/>
  <c r="F236" i="9"/>
  <c r="G236" i="9"/>
  <c r="H236" i="9"/>
  <c r="I236" i="9"/>
  <c r="F237" i="9"/>
  <c r="G237" i="9"/>
  <c r="H237" i="9"/>
  <c r="I237" i="9"/>
  <c r="F238" i="9"/>
  <c r="G238" i="9"/>
  <c r="H238" i="9"/>
  <c r="I238" i="9"/>
  <c r="E239" i="9"/>
  <c r="F239" i="9"/>
  <c r="G239" i="9"/>
  <c r="H239" i="9"/>
  <c r="I239" i="9"/>
  <c r="E240" i="9"/>
  <c r="F240" i="9"/>
  <c r="G240" i="9"/>
  <c r="H240" i="9"/>
  <c r="I240" i="9"/>
  <c r="E241" i="9"/>
  <c r="F241" i="9"/>
  <c r="G241" i="9"/>
  <c r="H241" i="9"/>
  <c r="I241" i="9"/>
  <c r="E242" i="9"/>
  <c r="F242" i="9"/>
  <c r="G242" i="9"/>
  <c r="H242" i="9"/>
  <c r="I242" i="9"/>
  <c r="E243" i="9"/>
  <c r="F243" i="9"/>
  <c r="G243" i="9"/>
  <c r="H243" i="9"/>
  <c r="I243" i="9"/>
  <c r="E244" i="9"/>
  <c r="F244" i="9"/>
  <c r="G244" i="9"/>
  <c r="H244" i="9"/>
  <c r="I244" i="9"/>
  <c r="E245" i="9"/>
  <c r="F245" i="9"/>
  <c r="G245" i="9"/>
  <c r="H245" i="9"/>
  <c r="I245" i="9"/>
  <c r="E246" i="9"/>
  <c r="F246" i="9"/>
  <c r="G246" i="9"/>
  <c r="H246" i="9"/>
  <c r="I246" i="9"/>
  <c r="E247" i="9"/>
  <c r="F247" i="9"/>
  <c r="G247" i="9"/>
  <c r="H247" i="9"/>
  <c r="I247" i="9"/>
  <c r="A1" i="36"/>
  <c r="T1" i="36"/>
  <c r="F10" i="36"/>
  <c r="E11" i="36"/>
  <c r="F11" i="36"/>
  <c r="H13" i="36"/>
  <c r="I13" i="36"/>
  <c r="J13" i="36"/>
  <c r="K13" i="36"/>
  <c r="L13" i="36"/>
  <c r="M13" i="36"/>
  <c r="N13" i="36"/>
  <c r="O13" i="36"/>
  <c r="P13" i="36"/>
  <c r="Q13" i="36"/>
  <c r="R13" i="36"/>
  <c r="S13" i="36"/>
  <c r="T13" i="36"/>
  <c r="T14" i="36"/>
  <c r="H15" i="36"/>
  <c r="I15" i="36"/>
  <c r="J15" i="36"/>
  <c r="K15" i="36"/>
  <c r="L15" i="36"/>
  <c r="M15" i="36"/>
  <c r="N15" i="36"/>
  <c r="O15" i="36"/>
  <c r="P15" i="36"/>
  <c r="Q15" i="36"/>
  <c r="R15" i="36"/>
  <c r="S15" i="36"/>
  <c r="T15" i="36"/>
  <c r="H16" i="36"/>
  <c r="I16" i="36"/>
  <c r="J16" i="36"/>
  <c r="K16" i="36"/>
  <c r="L16" i="36"/>
  <c r="M16" i="36"/>
  <c r="N16" i="36"/>
  <c r="O16" i="36"/>
  <c r="P16" i="36"/>
  <c r="Q16" i="36"/>
  <c r="R16" i="36"/>
  <c r="S16" i="36"/>
  <c r="T16" i="36"/>
  <c r="H17" i="36"/>
  <c r="I17" i="36"/>
  <c r="J17" i="36"/>
  <c r="K17" i="36"/>
  <c r="L17" i="36"/>
  <c r="M17" i="36"/>
  <c r="N17" i="36"/>
  <c r="O17" i="36"/>
  <c r="P17" i="36"/>
  <c r="Q17" i="36"/>
  <c r="R17" i="36"/>
  <c r="S17" i="36"/>
  <c r="T17" i="36"/>
  <c r="H18" i="36"/>
  <c r="I18" i="36"/>
  <c r="J18" i="36"/>
  <c r="K18" i="36"/>
  <c r="L18" i="36"/>
  <c r="M18" i="36"/>
  <c r="N18" i="36"/>
  <c r="O18" i="36"/>
  <c r="P18" i="36"/>
  <c r="Q18" i="36"/>
  <c r="R18" i="36"/>
  <c r="S18" i="36"/>
  <c r="T18" i="36"/>
  <c r="E21" i="36"/>
  <c r="E22" i="36"/>
  <c r="E23" i="36"/>
  <c r="E24" i="36"/>
  <c r="E25" i="36"/>
  <c r="F25" i="36"/>
  <c r="E27" i="36"/>
  <c r="E28" i="36"/>
  <c r="F34" i="36"/>
  <c r="E35" i="36"/>
  <c r="F35" i="36"/>
  <c r="H37" i="36"/>
  <c r="I37" i="36"/>
  <c r="J37" i="36"/>
  <c r="K37" i="36"/>
  <c r="L37" i="36"/>
  <c r="M37" i="36"/>
  <c r="N37" i="36"/>
  <c r="O37" i="36"/>
  <c r="P37" i="36"/>
  <c r="Q37" i="36"/>
  <c r="R37" i="36"/>
  <c r="S37" i="36"/>
  <c r="T37" i="36"/>
  <c r="T38" i="36"/>
  <c r="H39" i="36"/>
  <c r="I39" i="36"/>
  <c r="J39" i="36"/>
  <c r="K39" i="36"/>
  <c r="L39" i="36"/>
  <c r="M39" i="36"/>
  <c r="N39" i="36"/>
  <c r="O39" i="36"/>
  <c r="P39" i="36"/>
  <c r="Q39" i="36"/>
  <c r="R39" i="36"/>
  <c r="S39" i="36"/>
  <c r="T39" i="36"/>
  <c r="H40" i="36"/>
  <c r="I40" i="36"/>
  <c r="J40" i="36"/>
  <c r="K40" i="36"/>
  <c r="L40" i="36"/>
  <c r="M40" i="36"/>
  <c r="N40" i="36"/>
  <c r="O40" i="36"/>
  <c r="P40" i="36"/>
  <c r="Q40" i="36"/>
  <c r="R40" i="36"/>
  <c r="S40" i="36"/>
  <c r="T40" i="36"/>
  <c r="H41" i="36"/>
  <c r="I41" i="36"/>
  <c r="J41" i="36"/>
  <c r="K41" i="36"/>
  <c r="L41" i="36"/>
  <c r="M41" i="36"/>
  <c r="N41" i="36"/>
  <c r="O41" i="36"/>
  <c r="P41" i="36"/>
  <c r="Q41" i="36"/>
  <c r="R41" i="36"/>
  <c r="S41" i="36"/>
  <c r="T41" i="36"/>
  <c r="H42" i="36"/>
  <c r="I42" i="36"/>
  <c r="J42" i="36"/>
  <c r="K42" i="36"/>
  <c r="L42" i="36"/>
  <c r="M42" i="36"/>
  <c r="N42" i="36"/>
  <c r="O42" i="36"/>
  <c r="P42" i="36"/>
  <c r="Q42" i="36"/>
  <c r="R42" i="36"/>
  <c r="S42" i="36"/>
  <c r="T42" i="36"/>
  <c r="E43" i="36"/>
  <c r="E45" i="36"/>
  <c r="E46" i="36"/>
  <c r="E47" i="36"/>
  <c r="E48" i="36"/>
  <c r="E49" i="36"/>
  <c r="F49" i="36"/>
  <c r="E51" i="36"/>
  <c r="E52" i="36"/>
  <c r="A1" i="16"/>
  <c r="F15" i="16"/>
  <c r="C18" i="16"/>
  <c r="C19" i="16"/>
  <c r="C20" i="16"/>
  <c r="C21" i="16"/>
  <c r="C22" i="16"/>
  <c r="C23" i="16"/>
  <c r="C24" i="16"/>
  <c r="F25" i="16"/>
  <c r="F29" i="16"/>
  <c r="F39" i="16"/>
  <c r="F45" i="16"/>
  <c r="F47" i="16"/>
  <c r="F50" i="16"/>
  <c r="A1" i="14"/>
  <c r="Q1" i="14"/>
  <c r="G11" i="14"/>
  <c r="G18" i="14"/>
  <c r="J26" i="14"/>
  <c r="K26" i="14"/>
  <c r="J27" i="14"/>
  <c r="K27" i="14"/>
  <c r="K28" i="14"/>
  <c r="A1" i="31"/>
  <c r="T1" i="31"/>
  <c r="H6" i="31"/>
  <c r="I6" i="31"/>
  <c r="J6" i="31"/>
  <c r="K6" i="31"/>
  <c r="L6" i="31"/>
  <c r="M6" i="31"/>
  <c r="N6" i="31"/>
  <c r="O6" i="31"/>
  <c r="P6" i="31"/>
  <c r="Q6" i="31"/>
  <c r="R6" i="31"/>
  <c r="S6" i="31"/>
  <c r="F10" i="31"/>
  <c r="E11" i="31"/>
  <c r="F11" i="31"/>
  <c r="H13" i="31"/>
  <c r="I13" i="31"/>
  <c r="J13" i="31"/>
  <c r="K13" i="31"/>
  <c r="L13" i="31"/>
  <c r="M13" i="31"/>
  <c r="N13" i="31"/>
  <c r="O13" i="31"/>
  <c r="P13" i="31"/>
  <c r="Q13" i="31"/>
  <c r="R13" i="31"/>
  <c r="S13" i="31"/>
  <c r="T13" i="31"/>
  <c r="T14" i="31"/>
  <c r="H15" i="31"/>
  <c r="I15" i="31"/>
  <c r="J15" i="31"/>
  <c r="K15" i="31"/>
  <c r="L15" i="31"/>
  <c r="M15" i="31"/>
  <c r="N15" i="31"/>
  <c r="O15" i="31"/>
  <c r="P15" i="31"/>
  <c r="Q15" i="31"/>
  <c r="R15" i="31"/>
  <c r="S15" i="31"/>
  <c r="T15" i="31"/>
  <c r="H16" i="31"/>
  <c r="I16" i="31"/>
  <c r="J16" i="31"/>
  <c r="K16" i="31"/>
  <c r="L16" i="31"/>
  <c r="M16" i="31"/>
  <c r="N16" i="31"/>
  <c r="O16" i="31"/>
  <c r="P16" i="31"/>
  <c r="Q16" i="31"/>
  <c r="R16" i="31"/>
  <c r="S16" i="31"/>
  <c r="T16" i="31"/>
  <c r="H17" i="31"/>
  <c r="I17" i="31"/>
  <c r="J17" i="31"/>
  <c r="K17" i="31"/>
  <c r="L17" i="31"/>
  <c r="M17" i="31"/>
  <c r="N17" i="31"/>
  <c r="O17" i="31"/>
  <c r="P17" i="31"/>
  <c r="Q17" i="31"/>
  <c r="R17" i="31"/>
  <c r="S17" i="31"/>
  <c r="T17" i="31"/>
  <c r="H18" i="31"/>
  <c r="I18" i="31"/>
  <c r="J18" i="31"/>
  <c r="K18" i="31"/>
  <c r="L18" i="31"/>
  <c r="M18" i="31"/>
  <c r="N18" i="31"/>
  <c r="O18" i="31"/>
  <c r="P18" i="31"/>
  <c r="Q18" i="31"/>
  <c r="R18" i="31"/>
  <c r="S18" i="31"/>
  <c r="T18" i="31"/>
  <c r="E19" i="31"/>
  <c r="E21" i="31"/>
  <c r="E22" i="31"/>
  <c r="E23" i="31"/>
  <c r="E24" i="31"/>
  <c r="E25" i="31"/>
  <c r="F25" i="31"/>
  <c r="E27" i="31"/>
  <c r="E28" i="31"/>
  <c r="F34" i="31"/>
  <c r="E35" i="31"/>
  <c r="F35" i="31"/>
  <c r="H37" i="31"/>
  <c r="I37" i="31"/>
  <c r="J37" i="31"/>
  <c r="K37" i="31"/>
  <c r="L37" i="31"/>
  <c r="M37" i="31"/>
  <c r="N37" i="31"/>
  <c r="O37" i="31"/>
  <c r="P37" i="31"/>
  <c r="Q37" i="31"/>
  <c r="R37" i="31"/>
  <c r="S37" i="31"/>
  <c r="T37" i="31"/>
  <c r="T38" i="31"/>
  <c r="H39" i="31"/>
  <c r="I39" i="31"/>
  <c r="J39" i="31"/>
  <c r="K39" i="31"/>
  <c r="L39" i="31"/>
  <c r="M39" i="31"/>
  <c r="N39" i="31"/>
  <c r="O39" i="31"/>
  <c r="P39" i="31"/>
  <c r="Q39" i="31"/>
  <c r="R39" i="31"/>
  <c r="S39" i="31"/>
  <c r="T39" i="31"/>
  <c r="H40" i="31"/>
  <c r="I40" i="31"/>
  <c r="J40" i="31"/>
  <c r="K40" i="31"/>
  <c r="L40" i="31"/>
  <c r="M40" i="31"/>
  <c r="N40" i="31"/>
  <c r="O40" i="31"/>
  <c r="P40" i="31"/>
  <c r="Q40" i="31"/>
  <c r="R40" i="31"/>
  <c r="S40" i="31"/>
  <c r="T40" i="31"/>
  <c r="H41" i="31"/>
  <c r="I41" i="31"/>
  <c r="J41" i="31"/>
  <c r="K41" i="31"/>
  <c r="L41" i="31"/>
  <c r="M41" i="31"/>
  <c r="N41" i="31"/>
  <c r="O41" i="31"/>
  <c r="P41" i="31"/>
  <c r="Q41" i="31"/>
  <c r="R41" i="31"/>
  <c r="S41" i="31"/>
  <c r="T41" i="31"/>
  <c r="H42" i="31"/>
  <c r="I42" i="31"/>
  <c r="J42" i="31"/>
  <c r="K42" i="31"/>
  <c r="L42" i="31"/>
  <c r="M42" i="31"/>
  <c r="N42" i="31"/>
  <c r="O42" i="31"/>
  <c r="P42" i="31"/>
  <c r="Q42" i="31"/>
  <c r="R42" i="31"/>
  <c r="S42" i="31"/>
  <c r="T42" i="31"/>
  <c r="E43" i="31"/>
  <c r="E45" i="31"/>
  <c r="E46" i="31"/>
  <c r="E47" i="31"/>
  <c r="E48" i="31"/>
  <c r="E49" i="31"/>
  <c r="F49" i="31"/>
  <c r="E51" i="31"/>
  <c r="E52" i="31"/>
  <c r="A1" i="10"/>
  <c r="T1" i="10"/>
  <c r="H6" i="10"/>
  <c r="I6" i="10"/>
  <c r="J6" i="10"/>
  <c r="K6" i="10"/>
  <c r="L6" i="10"/>
  <c r="M6" i="10"/>
  <c r="N6" i="10"/>
  <c r="O6" i="10"/>
  <c r="P6" i="10"/>
  <c r="Q6" i="10"/>
  <c r="R6" i="10"/>
  <c r="S6" i="10"/>
  <c r="F10" i="10"/>
  <c r="E11" i="10"/>
  <c r="F11" i="10"/>
  <c r="H13" i="10"/>
  <c r="I13" i="10"/>
  <c r="J13" i="10"/>
  <c r="K13" i="10"/>
  <c r="L13" i="10"/>
  <c r="M13" i="10"/>
  <c r="N13" i="10"/>
  <c r="O13" i="10"/>
  <c r="P13" i="10"/>
  <c r="Q13" i="10"/>
  <c r="R13" i="10"/>
  <c r="S13" i="10"/>
  <c r="T13" i="10"/>
  <c r="T14" i="10"/>
  <c r="T15" i="10"/>
  <c r="T16" i="10"/>
  <c r="T17" i="10"/>
  <c r="T18" i="10"/>
  <c r="E19" i="10"/>
  <c r="E21" i="10"/>
  <c r="E22" i="10"/>
  <c r="E23" i="10"/>
  <c r="E24" i="10"/>
  <c r="E25" i="10"/>
  <c r="F25" i="10"/>
  <c r="E27" i="10"/>
  <c r="E28" i="10"/>
  <c r="F34" i="10"/>
  <c r="E35" i="10"/>
  <c r="F35" i="10"/>
  <c r="H37" i="10"/>
  <c r="I37" i="10"/>
  <c r="J37" i="10"/>
  <c r="K37" i="10"/>
  <c r="L37" i="10"/>
  <c r="M37" i="10"/>
  <c r="N37" i="10"/>
  <c r="O37" i="10"/>
  <c r="P37" i="10"/>
  <c r="Q37" i="10"/>
  <c r="R37" i="10"/>
  <c r="S37" i="10"/>
  <c r="T37" i="10"/>
  <c r="T38" i="10"/>
  <c r="T39" i="10"/>
  <c r="T40" i="10"/>
  <c r="T41" i="10"/>
  <c r="T42" i="10"/>
  <c r="E43" i="10"/>
  <c r="E45" i="10"/>
  <c r="E46" i="10"/>
  <c r="E47" i="10"/>
  <c r="E48" i="10"/>
  <c r="E49" i="10"/>
  <c r="F49" i="10"/>
  <c r="E51" i="10"/>
  <c r="E52" i="10"/>
  <c r="A1" i="3"/>
  <c r="T1" i="3"/>
  <c r="F10" i="3"/>
  <c r="E11" i="3"/>
  <c r="F11" i="3"/>
  <c r="H13" i="3"/>
  <c r="I13" i="3"/>
  <c r="J13" i="3"/>
  <c r="K13" i="3"/>
  <c r="L13" i="3"/>
  <c r="M13" i="3"/>
  <c r="N13" i="3"/>
  <c r="O13" i="3"/>
  <c r="P13" i="3"/>
  <c r="Q13" i="3"/>
  <c r="R13" i="3"/>
  <c r="S13" i="3"/>
  <c r="T13" i="3"/>
  <c r="T14" i="3"/>
  <c r="H15" i="3"/>
  <c r="I15" i="3"/>
  <c r="J15" i="3"/>
  <c r="K15" i="3"/>
  <c r="L15" i="3"/>
  <c r="M15" i="3"/>
  <c r="N15" i="3"/>
  <c r="O15" i="3"/>
  <c r="P15" i="3"/>
  <c r="Q15" i="3"/>
  <c r="R15" i="3"/>
  <c r="S15" i="3"/>
  <c r="T15" i="3"/>
  <c r="T16" i="3"/>
  <c r="H17" i="3"/>
  <c r="I17" i="3"/>
  <c r="J17" i="3"/>
  <c r="K17" i="3"/>
  <c r="L17" i="3"/>
  <c r="M17" i="3"/>
  <c r="N17" i="3"/>
  <c r="O17" i="3"/>
  <c r="P17" i="3"/>
  <c r="Q17" i="3"/>
  <c r="R17" i="3"/>
  <c r="S17" i="3"/>
  <c r="T17" i="3"/>
  <c r="H18" i="3"/>
  <c r="I18" i="3"/>
  <c r="J18" i="3"/>
  <c r="K18" i="3"/>
  <c r="L18" i="3"/>
  <c r="M18" i="3"/>
  <c r="N18" i="3"/>
  <c r="O18" i="3"/>
  <c r="P18" i="3"/>
  <c r="Q18" i="3"/>
  <c r="R18" i="3"/>
  <c r="S18" i="3"/>
  <c r="T18" i="3"/>
  <c r="E21" i="3"/>
  <c r="E22" i="3"/>
  <c r="E23" i="3"/>
  <c r="E24" i="3"/>
  <c r="E25" i="3"/>
  <c r="F25" i="3"/>
  <c r="E27" i="3"/>
  <c r="E28" i="3"/>
  <c r="F34" i="3"/>
  <c r="E35" i="3"/>
  <c r="F35" i="3"/>
  <c r="H37" i="3"/>
  <c r="I37" i="3"/>
  <c r="J37" i="3"/>
  <c r="K37" i="3"/>
  <c r="L37" i="3"/>
  <c r="M37" i="3"/>
  <c r="N37" i="3"/>
  <c r="O37" i="3"/>
  <c r="P37" i="3"/>
  <c r="Q37" i="3"/>
  <c r="R37" i="3"/>
  <c r="S37" i="3"/>
  <c r="T37" i="3"/>
  <c r="T38" i="3"/>
  <c r="H39" i="3"/>
  <c r="I39" i="3"/>
  <c r="J39" i="3"/>
  <c r="K39" i="3"/>
  <c r="L39" i="3"/>
  <c r="M39" i="3"/>
  <c r="N39" i="3"/>
  <c r="O39" i="3"/>
  <c r="P39" i="3"/>
  <c r="Q39" i="3"/>
  <c r="R39" i="3"/>
  <c r="S39" i="3"/>
  <c r="T39" i="3"/>
  <c r="H40" i="3"/>
  <c r="I40" i="3"/>
  <c r="J40" i="3"/>
  <c r="K40" i="3"/>
  <c r="L40" i="3"/>
  <c r="M40" i="3"/>
  <c r="N40" i="3"/>
  <c r="O40" i="3"/>
  <c r="P40" i="3"/>
  <c r="Q40" i="3"/>
  <c r="R40" i="3"/>
  <c r="S40" i="3"/>
  <c r="T40" i="3"/>
  <c r="H41" i="3"/>
  <c r="I41" i="3"/>
  <c r="J41" i="3"/>
  <c r="K41" i="3"/>
  <c r="L41" i="3"/>
  <c r="M41" i="3"/>
  <c r="N41" i="3"/>
  <c r="O41" i="3"/>
  <c r="P41" i="3"/>
  <c r="Q41" i="3"/>
  <c r="R41" i="3"/>
  <c r="S41" i="3"/>
  <c r="T41" i="3"/>
  <c r="H42" i="3"/>
  <c r="I42" i="3"/>
  <c r="J42" i="3"/>
  <c r="K42" i="3"/>
  <c r="L42" i="3"/>
  <c r="M42" i="3"/>
  <c r="N42" i="3"/>
  <c r="O42" i="3"/>
  <c r="P42" i="3"/>
  <c r="Q42" i="3"/>
  <c r="R42" i="3"/>
  <c r="S42" i="3"/>
  <c r="T42" i="3"/>
  <c r="E43" i="3"/>
  <c r="E45" i="3"/>
  <c r="E46" i="3"/>
  <c r="E47" i="3"/>
  <c r="E48" i="3"/>
  <c r="E49" i="3"/>
  <c r="F49" i="3"/>
  <c r="E51" i="3"/>
  <c r="E52" i="3"/>
  <c r="A1" i="7"/>
  <c r="Q1" i="7"/>
  <c r="I11" i="7"/>
  <c r="J11" i="7"/>
  <c r="K11" i="7"/>
  <c r="L11" i="7"/>
  <c r="M11" i="7"/>
  <c r="I12" i="7"/>
  <c r="J12" i="7"/>
  <c r="K12" i="7"/>
  <c r="L12" i="7"/>
  <c r="M12" i="7"/>
  <c r="I13" i="7"/>
  <c r="J13" i="7"/>
  <c r="K13" i="7"/>
  <c r="L13" i="7"/>
  <c r="M13" i="7"/>
  <c r="I14" i="7"/>
  <c r="J14" i="7"/>
  <c r="K14" i="7"/>
  <c r="L14" i="7"/>
  <c r="M14" i="7"/>
  <c r="I15" i="7"/>
  <c r="J15" i="7"/>
  <c r="K15" i="7"/>
  <c r="L15" i="7"/>
  <c r="M15" i="7"/>
  <c r="I16" i="7"/>
  <c r="J16" i="7"/>
  <c r="K16" i="7"/>
  <c r="L16" i="7"/>
  <c r="M16" i="7"/>
  <c r="I17" i="7"/>
  <c r="J17" i="7"/>
  <c r="K17" i="7"/>
  <c r="L17" i="7"/>
  <c r="M17" i="7"/>
  <c r="K18" i="7"/>
  <c r="L18" i="7"/>
  <c r="M18" i="7"/>
  <c r="L19" i="7"/>
  <c r="M19" i="7"/>
  <c r="K20" i="7"/>
  <c r="L20" i="7"/>
  <c r="M20" i="7"/>
  <c r="I21" i="7"/>
  <c r="J21" i="7"/>
  <c r="K21" i="7"/>
  <c r="L21" i="7"/>
  <c r="M21" i="7"/>
  <c r="I22" i="7"/>
  <c r="L22" i="7"/>
  <c r="M22" i="7"/>
  <c r="I23" i="7"/>
  <c r="J23" i="7"/>
  <c r="L23" i="7"/>
  <c r="M23" i="7"/>
  <c r="I24" i="7"/>
  <c r="L24" i="7"/>
  <c r="M24" i="7"/>
  <c r="I25" i="7"/>
  <c r="J25" i="7"/>
  <c r="K25" i="7"/>
  <c r="L25" i="7"/>
  <c r="M25" i="7"/>
  <c r="I26" i="7"/>
  <c r="L26" i="7"/>
  <c r="M26" i="7"/>
  <c r="I27" i="7"/>
  <c r="L27" i="7"/>
  <c r="M27" i="7"/>
  <c r="I28" i="7"/>
  <c r="L28" i="7"/>
  <c r="M28" i="7"/>
  <c r="I29" i="7"/>
  <c r="L29" i="7"/>
  <c r="M29" i="7"/>
  <c r="I30" i="7"/>
  <c r="L30" i="7"/>
  <c r="M30" i="7"/>
  <c r="G31" i="7"/>
  <c r="I31" i="7"/>
  <c r="J31" i="7"/>
  <c r="K31" i="7"/>
  <c r="L31" i="7"/>
  <c r="M31" i="7"/>
  <c r="G34" i="7"/>
  <c r="I34" i="7"/>
  <c r="J34" i="7"/>
  <c r="K34" i="7"/>
  <c r="L34" i="7"/>
  <c r="M34" i="7"/>
  <c r="G36" i="7"/>
  <c r="I36" i="7"/>
  <c r="J36" i="7"/>
  <c r="K36" i="7"/>
  <c r="L36" i="7"/>
  <c r="M36" i="7"/>
  <c r="G37" i="7"/>
  <c r="I37" i="7"/>
  <c r="J37" i="7"/>
  <c r="K37" i="7"/>
  <c r="L37" i="7"/>
  <c r="M37" i="7"/>
  <c r="L38" i="7"/>
  <c r="M38" i="7"/>
  <c r="G39" i="7"/>
  <c r="I39" i="7"/>
  <c r="J39" i="7"/>
  <c r="K39" i="7"/>
  <c r="L39" i="7"/>
  <c r="M39" i="7"/>
  <c r="G40" i="7"/>
  <c r="I40" i="7"/>
  <c r="J40" i="7"/>
  <c r="K40" i="7"/>
  <c r="L40" i="7"/>
  <c r="M40" i="7"/>
  <c r="G41" i="7"/>
  <c r="I41" i="7"/>
  <c r="J41" i="7"/>
  <c r="K41" i="7"/>
  <c r="L41" i="7"/>
  <c r="M41" i="7"/>
  <c r="G42" i="7"/>
  <c r="I42" i="7"/>
  <c r="J42" i="7"/>
  <c r="K42" i="7"/>
  <c r="L42" i="7"/>
  <c r="M42" i="7"/>
  <c r="G44" i="7"/>
  <c r="I44" i="7"/>
  <c r="J44" i="7"/>
  <c r="K44" i="7"/>
  <c r="L44" i="7"/>
  <c r="M44" i="7"/>
  <c r="A1" i="6"/>
  <c r="R1" i="6"/>
  <c r="M11" i="6"/>
  <c r="N11" i="6"/>
  <c r="O11" i="6"/>
  <c r="P11" i="6"/>
  <c r="Q11" i="6"/>
  <c r="N12" i="6"/>
  <c r="O12" i="6"/>
  <c r="P12" i="6"/>
  <c r="Q12" i="6"/>
  <c r="K14" i="6"/>
  <c r="M14" i="6"/>
  <c r="N14" i="6"/>
  <c r="O14" i="6"/>
  <c r="P14" i="6"/>
  <c r="Q14" i="6"/>
  <c r="N17" i="6"/>
  <c r="O17" i="6"/>
  <c r="P17" i="6"/>
  <c r="Q17" i="6"/>
  <c r="M20" i="6"/>
  <c r="N20" i="6"/>
  <c r="O20" i="6"/>
  <c r="P20" i="6"/>
  <c r="Q20" i="6"/>
  <c r="F21" i="6"/>
  <c r="K21" i="6"/>
  <c r="M21" i="6"/>
  <c r="N21" i="6"/>
  <c r="O21" i="6"/>
  <c r="P21" i="6"/>
  <c r="Q21" i="6"/>
  <c r="K35" i="6"/>
  <c r="M35" i="6"/>
  <c r="N35" i="6"/>
  <c r="O35" i="6"/>
  <c r="P35" i="6"/>
  <c r="Q35" i="6"/>
  <c r="A1" i="1"/>
  <c r="M1" i="1"/>
  <c r="E17" i="1"/>
  <c r="G21" i="1"/>
  <c r="G34" i="1"/>
  <c r="G36" i="1"/>
  <c r="E45" i="1"/>
  <c r="J45" i="1"/>
  <c r="E46" i="1"/>
  <c r="I46" i="1"/>
  <c r="J46" i="1"/>
  <c r="E47" i="1"/>
  <c r="J47" i="1"/>
  <c r="E48" i="1"/>
  <c r="J48" i="1"/>
  <c r="E49" i="1"/>
  <c r="J49" i="1"/>
  <c r="E50" i="1"/>
  <c r="G50" i="1"/>
  <c r="J50" i="1"/>
  <c r="A52" i="1"/>
  <c r="G52" i="1"/>
  <c r="A65" i="1"/>
  <c r="B65" i="1"/>
  <c r="A66" i="1"/>
  <c r="B66" i="1"/>
  <c r="E66" i="1"/>
  <c r="E67" i="1"/>
  <c r="B68" i="1"/>
  <c r="A71" i="1"/>
  <c r="B71" i="1"/>
  <c r="E71" i="1"/>
  <c r="A72" i="1"/>
  <c r="B72" i="1"/>
  <c r="E72" i="1"/>
  <c r="B73" i="1"/>
  <c r="B76" i="1"/>
  <c r="E77" i="1"/>
  <c r="B80" i="1"/>
  <c r="E80" i="1"/>
  <c r="B81" i="1"/>
  <c r="E81" i="1"/>
  <c r="B82" i="1"/>
  <c r="E82" i="1"/>
  <c r="B10" i="2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Jack Hess</author>
  </authors>
  <commentList>
    <comment ref="G8" authorId="0" shapeId="0" xr:uid="{A5799EE8-A39E-4810-B194-A14AC446C845}">
      <text>
        <r>
          <rPr>
            <b/>
            <sz val="8"/>
            <color indexed="81"/>
            <rFont val="Tahoma"/>
            <family val="2"/>
          </rPr>
          <t>An indication of a company's ability to meet short-term debt obligations.</t>
        </r>
      </text>
    </comment>
    <comment ref="G9" authorId="0" shapeId="0" xr:uid="{BAF0985B-E226-4D15-9558-91F08B885E14}">
      <text>
        <r>
          <rPr>
            <b/>
            <sz val="8"/>
            <color indexed="81"/>
            <rFont val="Tahoma"/>
            <family val="2"/>
          </rPr>
          <t>The ratio between all assets quickly convertible into cash and current liabilities. Measures a company's liquidity. Also called acid-test ratio.</t>
        </r>
      </text>
    </comment>
    <comment ref="G11" authorId="0" shapeId="0" xr:uid="{4522EBEC-79D4-4252-A5EA-09FB73DC2792}">
      <text>
        <r>
          <rPr>
            <b/>
            <sz val="8"/>
            <color indexed="81"/>
            <rFont val="Tahoma"/>
            <family val="2"/>
          </rPr>
          <t>This ratio expresses the relationship between capital contributed by creditors and that contributed by owners.</t>
        </r>
      </text>
    </comment>
    <comment ref="G12" authorId="0" shapeId="0" xr:uid="{AD8F1FC7-5D40-4E5D-8492-800E41873826}">
      <text>
        <r>
          <rPr>
            <b/>
            <sz val="8"/>
            <color indexed="81"/>
            <rFont val="Tahoma"/>
            <family val="2"/>
          </rPr>
          <t>This ratio indicates how well your cash flow covers debt and the capability of the business to take on additional debt.</t>
        </r>
      </text>
    </comment>
    <comment ref="G14" authorId="0" shapeId="0" xr:uid="{C82551F1-ABD5-4791-9DCD-9C914B0BE4AA}">
      <text>
        <r>
          <rPr>
            <b/>
            <sz val="8"/>
            <color indexed="81"/>
            <rFont val="Tahoma"/>
            <family val="2"/>
          </rPr>
          <t>This ratio calculates the percentage of increase (or decrease) in sales between the current year and the previous year.</t>
        </r>
      </text>
    </comment>
    <comment ref="G15" authorId="0" shapeId="0" xr:uid="{67DF58CF-D321-4B52-9984-232092F1A766}">
      <text>
        <r>
          <rPr>
            <b/>
            <sz val="8"/>
            <color indexed="81"/>
            <rFont val="Tahoma"/>
            <family val="2"/>
          </rPr>
          <t>The percentage of sales used to pay for the COGS (expenses which directly vary with sales) is expressed in this ratio.</t>
        </r>
      </text>
    </comment>
    <comment ref="G16" authorId="0" shapeId="0" xr:uid="{5552043E-3936-41F0-95CF-1E71A8A2D3E3}">
      <text>
        <r>
          <rPr>
            <b/>
            <sz val="8"/>
            <color indexed="8"/>
            <rFont val="Tahoma"/>
            <family val="2"/>
          </rPr>
          <t>This ratio indicates how much profit is earned on your products without consideration of indirect costs, selling and administration costs.</t>
        </r>
      </text>
    </comment>
    <comment ref="G17" authorId="0" shapeId="0" xr:uid="{4C462767-5AAF-445D-A687-5C5A1A4F3FBF}">
      <text>
        <r>
          <rPr>
            <b/>
            <sz val="8"/>
            <color indexed="81"/>
            <rFont val="Tahoma"/>
            <family val="2"/>
          </rPr>
          <t>This ratio measures the percentage of selling, general and administrative costs to your amount of sales.</t>
        </r>
      </text>
    </comment>
    <comment ref="G18" authorId="0" shapeId="0" xr:uid="{8FA667AB-8E54-4DEB-8B7F-43ECDDF8A830}">
      <text>
        <r>
          <rPr>
            <b/>
            <sz val="8"/>
            <color indexed="81"/>
            <rFont val="Tahoma"/>
            <family val="2"/>
          </rPr>
          <t>Net profit margin shows how much profit comes from every dollar of sales.</t>
        </r>
      </text>
    </comment>
    <comment ref="G19" authorId="0" shapeId="0" xr:uid="{F0A3E17D-B731-43D6-8F16-F1D9AFD20E62}">
      <text>
        <r>
          <rPr>
            <b/>
            <sz val="8"/>
            <color indexed="81"/>
            <rFont val="Tahoma"/>
            <family val="2"/>
          </rPr>
          <t>Return on equity determines the rate of return on your investment in the business.  As an owner or shareholder this is one of the most important ratios as it shows the hard fact about the business - are you making enough of a profit to compensate you for the risk of being in business?</t>
        </r>
      </text>
    </comment>
    <comment ref="G20" authorId="0" shapeId="0" xr:uid="{831F60BF-2825-4AD0-96E8-F444F8361F86}">
      <text>
        <r>
          <rPr>
            <b/>
            <sz val="8"/>
            <color indexed="81"/>
            <rFont val="Tahoma"/>
            <family val="2"/>
          </rPr>
          <t>This ratio measures how effectively assets are used to generate a return.</t>
        </r>
      </text>
    </comment>
    <comment ref="G21" authorId="0" shapeId="0" xr:uid="{1D867B44-9E8D-4F9A-8EE6-14A2E9C5C945}">
      <text>
        <r>
          <rPr>
            <b/>
            <sz val="8"/>
            <color indexed="81"/>
            <rFont val="Tahoma"/>
            <family val="2"/>
          </rPr>
          <t>This ratio measures the owner's compensation as a percentage of sales.</t>
        </r>
      </text>
    </comment>
    <comment ref="G23" authorId="0" shapeId="0" xr:uid="{4FABC31E-8E4B-4F5D-B490-6D8155B9754C}">
      <text>
        <r>
          <rPr>
            <b/>
            <sz val="8"/>
            <color indexed="81"/>
            <rFont val="Tahoma"/>
            <family val="2"/>
          </rPr>
          <t>Days in receivable calculates the average number of days it takes to collect your account receivable (number of days of sales in receivables).</t>
        </r>
      </text>
    </comment>
    <comment ref="G24" authorId="0" shapeId="0" xr:uid="{BB41F978-4EB2-471D-8ED7-4EC60862B48A}">
      <text>
        <r>
          <rPr>
            <b/>
            <sz val="8"/>
            <color indexed="81"/>
            <rFont val="Tahoma"/>
            <family val="2"/>
          </rPr>
          <t>This ratio tells you the number of times accounts receivable turnover during the year.</t>
        </r>
      </text>
    </comment>
    <comment ref="G25" authorId="0" shapeId="0" xr:uid="{3E74F78F-AF78-480F-9B44-6E7167E3BA24}">
      <text>
        <r>
          <rPr>
            <b/>
            <sz val="8"/>
            <color indexed="81"/>
            <rFont val="Tahoma"/>
            <family val="2"/>
          </rPr>
          <t>This ratio shows the average number of days it will take to sell your inventory.</t>
        </r>
      </text>
    </comment>
    <comment ref="G26" authorId="0" shapeId="0" xr:uid="{971BBAF0-2F4E-4255-AC70-6EBF4A0FDBF1}">
      <text>
        <r>
          <rPr>
            <b/>
            <sz val="8"/>
            <color indexed="81"/>
            <rFont val="Tahoma"/>
            <family val="2"/>
          </rPr>
          <t>This ratio calculates the number of times inventory is turned over (or sold) during the year.</t>
        </r>
      </text>
    </comment>
    <comment ref="G27" authorId="0" shapeId="0" xr:uid="{A261E745-ADC9-4294-B5C1-2201C8E7EDCB}">
      <text>
        <r>
          <rPr>
            <b/>
            <sz val="8"/>
            <color indexed="81"/>
            <rFont val="Tahoma"/>
            <family val="2"/>
          </rPr>
          <t>This ratio indicates how efficiently your business generates sales on every dollar of assets.</t>
        </r>
      </text>
    </comment>
  </commentList>
</comments>
</file>

<file path=xl/sharedStrings.xml><?xml version="1.0" encoding="utf-8"?>
<sst xmlns="http://schemas.openxmlformats.org/spreadsheetml/2006/main" count="1216" uniqueCount="392">
  <si>
    <t>Required Start-Up Funds</t>
  </si>
  <si>
    <t>Amount</t>
  </si>
  <si>
    <t>Totals</t>
  </si>
  <si>
    <t>Depreciation</t>
  </si>
  <si>
    <t>Notes</t>
  </si>
  <si>
    <t>Fixed Assets</t>
  </si>
  <si>
    <t>Total Fixed Assets</t>
  </si>
  <si>
    <t>Operating Capital</t>
  </si>
  <si>
    <t>Total Operating Capital</t>
  </si>
  <si>
    <t>Total Required Funds</t>
  </si>
  <si>
    <t xml:space="preserve"> years</t>
  </si>
  <si>
    <t>Sources of Funding</t>
  </si>
  <si>
    <t>Commercial Loan</t>
  </si>
  <si>
    <t>Term in Months</t>
  </si>
  <si>
    <t>Commercial Mortgage</t>
  </si>
  <si>
    <t>Total Sources of Funding</t>
  </si>
  <si>
    <t>Outside Investors</t>
  </si>
  <si>
    <t>Monthly Payments</t>
  </si>
  <si>
    <t>Loan Rate</t>
  </si>
  <si>
    <t>Additional Loans or Debt</t>
  </si>
  <si>
    <t>Price Per Unit</t>
  </si>
  <si>
    <t>Variable Cost Per Unit</t>
  </si>
  <si>
    <t>Variable Costs</t>
  </si>
  <si>
    <t>Gross Margin</t>
  </si>
  <si>
    <t>Profit</t>
  </si>
  <si>
    <t>Breakeven Sales Revenue</t>
  </si>
  <si>
    <t>Breakeven Sales Units</t>
  </si>
  <si>
    <t>Projected Unit Sales</t>
  </si>
  <si>
    <t>Year One</t>
  </si>
  <si>
    <t>Year Three</t>
  </si>
  <si>
    <t>Assumptions</t>
  </si>
  <si>
    <t>Projected Revenue</t>
  </si>
  <si>
    <t>Seasonality Factor</t>
  </si>
  <si>
    <t>Projected Sales Forecast</t>
  </si>
  <si>
    <t>Gross Margin Per Unit</t>
  </si>
  <si>
    <t>Products and Services</t>
  </si>
  <si>
    <t xml:space="preserve">          %</t>
  </si>
  <si>
    <t>Monthly</t>
  </si>
  <si>
    <t>Year Two</t>
  </si>
  <si>
    <t>Salaries and Wages</t>
  </si>
  <si>
    <t>Owner's Compensation</t>
  </si>
  <si>
    <t>Salaries</t>
  </si>
  <si>
    <t>Wages</t>
  </si>
  <si>
    <t>Full-Time Employees</t>
  </si>
  <si>
    <t>Estimated Rate Per Hour</t>
  </si>
  <si>
    <t>Part-Time Employees</t>
  </si>
  <si>
    <t>Independent Contractors</t>
  </si>
  <si>
    <t>Total Salaries and Wages</t>
  </si>
  <si>
    <t>Estimated Hours Per Week</t>
  </si>
  <si>
    <t>Payroll Taxes and Benefits</t>
  </si>
  <si>
    <t>Federal Unemployment Tax (FUTA)</t>
  </si>
  <si>
    <t>State Unemployment Tax (SUTA)</t>
  </si>
  <si>
    <t>Worker's Compensation</t>
  </si>
  <si>
    <t>Salaries and Related Expenses</t>
  </si>
  <si>
    <t>Total Payroll Taxes and Benefits</t>
  </si>
  <si>
    <t>Employee Health Insurance</t>
  </si>
  <si>
    <t>Employee Pension Programs</t>
  </si>
  <si>
    <t>Other Employee Benefit Programs</t>
  </si>
  <si>
    <t>Percent Change</t>
  </si>
  <si>
    <t>Social Security</t>
  </si>
  <si>
    <t>Medicare</t>
  </si>
  <si>
    <t>Total Salaries and Related Expenses</t>
  </si>
  <si>
    <t>#</t>
  </si>
  <si>
    <t>Fixed Operating Expenses</t>
  </si>
  <si>
    <t>Expenses</t>
  </si>
  <si>
    <t>Total Expenses</t>
  </si>
  <si>
    <t>Other Expenses</t>
  </si>
  <si>
    <t>Interest</t>
  </si>
  <si>
    <t>Total Other Expenses</t>
  </si>
  <si>
    <t>Line of Credit</t>
  </si>
  <si>
    <t>Total Fixed Operating Expenses</t>
  </si>
  <si>
    <t>Amortization Schedule</t>
  </si>
  <si>
    <t>Principal Amount</t>
  </si>
  <si>
    <t>Interest Rate</t>
  </si>
  <si>
    <t>Loan Term in Months</t>
  </si>
  <si>
    <t>Loan Type</t>
  </si>
  <si>
    <t>Principal</t>
  </si>
  <si>
    <t>Monthly Payment Amount</t>
  </si>
  <si>
    <t>Loan Balance</t>
  </si>
  <si>
    <t>Year Three Growth</t>
  </si>
  <si>
    <t>Income</t>
  </si>
  <si>
    <t>Total Income</t>
  </si>
  <si>
    <t>Cost of Sales</t>
  </si>
  <si>
    <t>Total Cost of Sales</t>
  </si>
  <si>
    <t>Total Fixed Business Expenses</t>
  </si>
  <si>
    <t>Fixed Business Expenses</t>
  </si>
  <si>
    <t>Wage Base</t>
  </si>
  <si>
    <t>Total Salary and Wages</t>
  </si>
  <si>
    <t>Net Income</t>
  </si>
  <si>
    <t>Beginning Cash Balance</t>
  </si>
  <si>
    <t>Cash Inflows</t>
  </si>
  <si>
    <t>Income from Sales</t>
  </si>
  <si>
    <t>Accounts Receivable</t>
  </si>
  <si>
    <t>Total Cash Inflows</t>
  </si>
  <si>
    <t>Cash Outflows</t>
  </si>
  <si>
    <t>Operating Activities</t>
  </si>
  <si>
    <t>Financing Activities</t>
  </si>
  <si>
    <t>Loan Payments</t>
  </si>
  <si>
    <t>Line of Credit Interest</t>
  </si>
  <si>
    <t>Line of Credit Repayments</t>
  </si>
  <si>
    <t>Dividends Paid</t>
  </si>
  <si>
    <t>Taxes</t>
  </si>
  <si>
    <t>Total Cash Outflows</t>
  </si>
  <si>
    <t>Operating Cash Balance</t>
  </si>
  <si>
    <t>Cash Flow</t>
  </si>
  <si>
    <t>Line of Credit Drawdowns</t>
  </si>
  <si>
    <t>Ending Cash Balance</t>
  </si>
  <si>
    <t>Line of Credit Balance</t>
  </si>
  <si>
    <t>Base Period</t>
  </si>
  <si>
    <t>End of Year One</t>
  </si>
  <si>
    <t>Assets</t>
  </si>
  <si>
    <t>Current Assets</t>
  </si>
  <si>
    <t>Cash</t>
  </si>
  <si>
    <t>Investing Activities</t>
  </si>
  <si>
    <t>Inventory</t>
  </si>
  <si>
    <t>Prepaid Expenses</t>
  </si>
  <si>
    <t>Other Current</t>
  </si>
  <si>
    <t>Total Current Assets</t>
  </si>
  <si>
    <t>Less:  Accumulated Depreciation</t>
  </si>
  <si>
    <t>Total Assets</t>
  </si>
  <si>
    <t>Liabilities and Owner's Equity</t>
  </si>
  <si>
    <t>Accounts Payable</t>
  </si>
  <si>
    <t>Notes Payable</t>
  </si>
  <si>
    <t>Mortgage Payable</t>
  </si>
  <si>
    <t>Liabilities</t>
  </si>
  <si>
    <t>Total Liabilities</t>
  </si>
  <si>
    <t>Owner's Equity</t>
  </si>
  <si>
    <t>Common Stock</t>
  </si>
  <si>
    <t>Retained Earnings</t>
  </si>
  <si>
    <t>Dividends Dispersed</t>
  </si>
  <si>
    <t>Total Owner's Equity</t>
  </si>
  <si>
    <t>%</t>
  </si>
  <si>
    <t>Cash Receipts and Disbursements</t>
  </si>
  <si>
    <t>Accounts Receivable Collections</t>
  </si>
  <si>
    <t>Percent of Collections</t>
  </si>
  <si>
    <t>0 to 30 days</t>
  </si>
  <si>
    <t>31 to 60 days</t>
  </si>
  <si>
    <t>More than 60 days</t>
  </si>
  <si>
    <t>Total Collections Percentage</t>
  </si>
  <si>
    <t>Line of Credit Assumptions</t>
  </si>
  <si>
    <t>Desired Minimum Cash Balance</t>
  </si>
  <si>
    <t>Line of Credit Interest Rate</t>
  </si>
  <si>
    <t>Income Tax Assumptions</t>
  </si>
  <si>
    <t>Effective Income Tax Rate</t>
  </si>
  <si>
    <t>Amortization of Start-Up Expenses</t>
  </si>
  <si>
    <t>Amortization Period in Years</t>
  </si>
  <si>
    <t>Balance Sheet (For Existing Businesses Only)</t>
  </si>
  <si>
    <t>Projected Sales Forecast - Page 2</t>
  </si>
  <si>
    <t>Accounts Payable Disbursements</t>
  </si>
  <si>
    <t>Number of Days to Pay Suppliers</t>
  </si>
  <si>
    <t>Total Disbursements Percentage</t>
  </si>
  <si>
    <t>Total Liabilities and Owner's Equity</t>
  </si>
  <si>
    <t>Projected Income Statement - Year One</t>
  </si>
  <si>
    <t>Projected Cash Flow Statement - Year One</t>
  </si>
  <si>
    <t>Balance Sheet - Year One</t>
  </si>
  <si>
    <t>Projected Income Statement - Year Two</t>
  </si>
  <si>
    <t>Projected Cash Flow Statement - Year Two</t>
  </si>
  <si>
    <t>Balance Sheet - Year Two</t>
  </si>
  <si>
    <t>End of Year Two</t>
  </si>
  <si>
    <t>Projected Income Statement - Year Three</t>
  </si>
  <si>
    <t>Projected Cash Flow Statement - Year Three</t>
  </si>
  <si>
    <t>Balance Sheet - Year Three</t>
  </si>
  <si>
    <t>End of Year Three</t>
  </si>
  <si>
    <t>Financial Ratios</t>
  </si>
  <si>
    <t>Year Two Growth</t>
  </si>
  <si>
    <t>Ratio</t>
  </si>
  <si>
    <t>Liquidity</t>
  </si>
  <si>
    <t>Current Ratio</t>
  </si>
  <si>
    <t>Quick Ratio</t>
  </si>
  <si>
    <t>Safety</t>
  </si>
  <si>
    <t>Debt to Coverage Ratio</t>
  </si>
  <si>
    <t>Debt to Equity Ratio</t>
  </si>
  <si>
    <t>Profitability</t>
  </si>
  <si>
    <t xml:space="preserve">Sales Growth </t>
  </si>
  <si>
    <t>COGS to Sales</t>
  </si>
  <si>
    <t>Gross Profit Margin</t>
  </si>
  <si>
    <t>SG&amp;A to Sales</t>
  </si>
  <si>
    <t>Net Profit Margin</t>
  </si>
  <si>
    <t>Return on Equity</t>
  </si>
  <si>
    <t>Return on Assets</t>
  </si>
  <si>
    <t>Owner's Compensation to Sales</t>
  </si>
  <si>
    <t>Days in Receivables</t>
  </si>
  <si>
    <t>Accounts Receivable Turnover</t>
  </si>
  <si>
    <t>Days in Inventory</t>
  </si>
  <si>
    <t>Inventory Turnover</t>
  </si>
  <si>
    <t>Sales to Total Assets</t>
  </si>
  <si>
    <t>A number found in the color green is optional information that you can complete.</t>
  </si>
  <si>
    <t>Efficiency</t>
  </si>
  <si>
    <t>Income Statement</t>
  </si>
  <si>
    <t>Amortized Start-up Expenses</t>
  </si>
  <si>
    <t>Required Start-Up Funds for a New Business or</t>
  </si>
  <si>
    <t>Opening Balance Sheet for an Existing Business</t>
  </si>
  <si>
    <t>DO NOT USE THIS PAGE FOR ANY DATA ENTRY</t>
  </si>
  <si>
    <t>The opening balance sheet is now shown on the "start-up" page inputs, so this page is unnecessary.</t>
  </si>
  <si>
    <t>Credit Card Debt</t>
  </si>
  <si>
    <t>Vehicle Loans</t>
  </si>
  <si>
    <t>Other Bank Debt</t>
  </si>
  <si>
    <t xml:space="preserve">       Credit Card Debt</t>
  </si>
  <si>
    <t xml:space="preserve">       Other Bank Debt</t>
  </si>
  <si>
    <t xml:space="preserve">       Vehicle Loans</t>
  </si>
  <si>
    <t>be turned into cash or payables paid out in cash in the near term (i.e. in the first month of the plan)</t>
  </si>
  <si>
    <t>Note#: For existing businesses, this should be the "bucket" of cash plus recievables that will</t>
  </si>
  <si>
    <t>Loan Payable</t>
  </si>
  <si>
    <r>
      <t xml:space="preserve">For existing businesses = Cash+Ppd Exp+A/R-A/P-Accrd Exp  </t>
    </r>
    <r>
      <rPr>
        <b/>
        <u/>
        <sz val="9"/>
        <color indexed="10"/>
        <rFont val="Arial"/>
        <family val="2"/>
      </rPr>
      <t>See Note below#</t>
    </r>
  </si>
  <si>
    <t>New Fixed Assets Purchases</t>
  </si>
  <si>
    <t>Inventory Addition to Bal.Sheet</t>
  </si>
  <si>
    <t>Inventory Addition to Bal. Sheet</t>
  </si>
  <si>
    <t>Operating Income (before Other Expenses)</t>
  </si>
  <si>
    <t>[EBITDA]</t>
  </si>
  <si>
    <r>
      <t xml:space="preserve">To use this model, simply complete any information asked for found in the </t>
    </r>
    <r>
      <rPr>
        <b/>
        <sz val="9"/>
        <color indexed="8"/>
        <rFont val="Arial"/>
        <family val="2"/>
      </rPr>
      <t>color yellow.</t>
    </r>
  </si>
  <si>
    <r>
      <t>Example:</t>
    </r>
    <r>
      <rPr>
        <b/>
        <sz val="9"/>
        <rFont val="Arial"/>
        <family val="2"/>
      </rPr>
      <t xml:space="preserve">  Fill in boxes that look like this</t>
    </r>
  </si>
  <si>
    <r>
      <t>Example:</t>
    </r>
    <r>
      <rPr>
        <b/>
        <sz val="9"/>
        <rFont val="Arial"/>
        <family val="2"/>
      </rPr>
      <t xml:space="preserve">  Check these assumptions</t>
    </r>
  </si>
  <si>
    <t>Overhead Exp Allocation</t>
  </si>
  <si>
    <t>Overhead Expenses</t>
  </si>
  <si>
    <t>If "green" cells have formulas in them to start with and are then overwritten, the dependent calculations will not be correct and will need to be updated manually</t>
  </si>
  <si>
    <t>Revenue</t>
  </si>
  <si>
    <t>Operating Expense</t>
  </si>
  <si>
    <t>EBITDA</t>
  </si>
  <si>
    <t>Net Profit</t>
  </si>
  <si>
    <t>Gross Margin Revenue</t>
  </si>
  <si>
    <t>Net Cash Flow</t>
  </si>
  <si>
    <t>Cash Balance - Ending</t>
  </si>
  <si>
    <t>Month 1</t>
  </si>
  <si>
    <t>Month 2</t>
  </si>
  <si>
    <t>Month 3</t>
  </si>
  <si>
    <t>Month 4</t>
  </si>
  <si>
    <t>Month 5</t>
  </si>
  <si>
    <t>Month 6</t>
  </si>
  <si>
    <t>Month 7</t>
  </si>
  <si>
    <t>Month 8</t>
  </si>
  <si>
    <t>Month 9</t>
  </si>
  <si>
    <t>Month 10</t>
  </si>
  <si>
    <t>Month 11</t>
  </si>
  <si>
    <t>Month 12</t>
  </si>
  <si>
    <t xml:space="preserve">Year 1 </t>
  </si>
  <si>
    <t>Year 2</t>
  </si>
  <si>
    <t>Year 3</t>
  </si>
  <si>
    <t>Gross Margin/Revenue</t>
  </si>
  <si>
    <t>EBITDA/Revenue</t>
  </si>
  <si>
    <t>Net Profit/Revenue</t>
  </si>
  <si>
    <t>Year 1</t>
  </si>
  <si>
    <t>Projected Operating Highlights/Revenue By Year</t>
  </si>
  <si>
    <t>Cash Balance</t>
  </si>
  <si>
    <t>Projected Cash Flow By Year</t>
  </si>
  <si>
    <t>Projected Net Income By Year</t>
  </si>
  <si>
    <t>Startup Assets</t>
  </si>
  <si>
    <t>Total Requirements</t>
  </si>
  <si>
    <t>Total Startup Expenses</t>
  </si>
  <si>
    <t>Total Startup Assets</t>
  </si>
  <si>
    <t>Liabilities and Capital</t>
  </si>
  <si>
    <t xml:space="preserve">    Current Borrowing</t>
  </si>
  <si>
    <t xml:space="preserve">    Long-Term Liabilities</t>
  </si>
  <si>
    <t xml:space="preserve">    Accounts Payable</t>
  </si>
  <si>
    <t xml:space="preserve">    Other Current Liabilities</t>
  </si>
  <si>
    <t>Total Planned Investment</t>
  </si>
  <si>
    <t>Total Funding</t>
  </si>
  <si>
    <t>Financial Indicators</t>
  </si>
  <si>
    <t xml:space="preserve">    Gross Margin</t>
  </si>
  <si>
    <t xml:space="preserve">    Net Profit Margin</t>
  </si>
  <si>
    <t xml:space="preserve">    EBITDA to Revenue</t>
  </si>
  <si>
    <t xml:space="preserve">    Return on Assets</t>
  </si>
  <si>
    <t>Profitability %'s:</t>
  </si>
  <si>
    <t>Revenue Forecast</t>
  </si>
  <si>
    <t>Total Revenue</t>
  </si>
  <si>
    <t>Direct Cost of Revenue</t>
  </si>
  <si>
    <t>Subtotal Cost of Revenue</t>
  </si>
  <si>
    <t>Year 1 Revenue</t>
  </si>
  <si>
    <t>Revenue by Year</t>
  </si>
  <si>
    <t>TOTAL PROFIT</t>
  </si>
  <si>
    <t>TOTAL COST</t>
  </si>
  <si>
    <t>VARIABLE COST</t>
  </si>
  <si>
    <t>FIXED COST</t>
  </si>
  <si>
    <t>NET REVENUE</t>
  </si>
  <si>
    <t>UNIT PRICE</t>
  </si>
  <si>
    <t>NUMBER OF UNITS</t>
  </si>
  <si>
    <t>© Copyright, 2010, JaxWorks, All Rights Reserved</t>
  </si>
  <si>
    <t xml:space="preserve">    Income from Sales</t>
  </si>
  <si>
    <t xml:space="preserve">   Accounts Receivable</t>
  </si>
  <si>
    <t xml:space="preserve">Total Cash Inflows </t>
  </si>
  <si>
    <t xml:space="preserve">   Investing Activities</t>
  </si>
  <si>
    <t xml:space="preserve">       Inventory Addition to Bal.Sheet</t>
  </si>
  <si>
    <t xml:space="preserve">     New Fixed Assets Purchases</t>
  </si>
  <si>
    <t xml:space="preserve">     Cost of Sales</t>
  </si>
  <si>
    <t xml:space="preserve">    Salaries and Wages</t>
  </si>
  <si>
    <t xml:space="preserve">    Fixed Business Expenses</t>
  </si>
  <si>
    <t xml:space="preserve">    Taxes</t>
  </si>
  <si>
    <t xml:space="preserve">    Loan Payments</t>
  </si>
  <si>
    <t xml:space="preserve">    Line of Credit Interest</t>
  </si>
  <si>
    <t xml:space="preserve">    Line of Credit Repayments</t>
  </si>
  <si>
    <t xml:space="preserve">    Dividends Paid</t>
  </si>
  <si>
    <t>Pro Forma Cash Flow</t>
  </si>
  <si>
    <t>Net Cash Flows</t>
  </si>
  <si>
    <t>Year 1 Cash</t>
  </si>
  <si>
    <t>Pro Forma Balance Sheet</t>
  </si>
  <si>
    <t xml:space="preserve">    Cash</t>
  </si>
  <si>
    <t xml:space="preserve">   Other Current Assets</t>
  </si>
  <si>
    <t>Long-term Assets</t>
  </si>
  <si>
    <t xml:space="preserve">   Long-term Assets</t>
  </si>
  <si>
    <t xml:space="preserve">   Accumulated Depreciation</t>
  </si>
  <si>
    <t xml:space="preserve">  Total Long-term Assets</t>
  </si>
  <si>
    <t>Current Liabilities</t>
  </si>
  <si>
    <t>Subtotal Current Liabilities</t>
  </si>
  <si>
    <t>Long-term Liabilities</t>
  </si>
  <si>
    <t>Total Capital</t>
  </si>
  <si>
    <t>Total Liabilities and Capital</t>
  </si>
  <si>
    <t>Cost of Goods Sold</t>
  </si>
  <si>
    <t>Operating Expenses</t>
  </si>
  <si>
    <r>
      <t xml:space="preserve">Best Case Scenario </t>
    </r>
    <r>
      <rPr>
        <b/>
        <sz val="12"/>
        <color indexed="9"/>
        <rFont val="Arial"/>
        <family val="2"/>
      </rPr>
      <t>(Revenue Increase by 15%)</t>
    </r>
  </si>
  <si>
    <r>
      <t xml:space="preserve">Worst Case Scenario </t>
    </r>
    <r>
      <rPr>
        <b/>
        <sz val="12"/>
        <color indexed="9"/>
        <rFont val="Arial"/>
        <family val="2"/>
      </rPr>
      <t>(Revenue Decrease by 15%)</t>
    </r>
  </si>
  <si>
    <t>Year 1 Cash Flow</t>
  </si>
  <si>
    <t>Cash Received</t>
  </si>
  <si>
    <t>New Current Borrowing</t>
  </si>
  <si>
    <t>New Long-Term Liabilities</t>
  </si>
  <si>
    <t>Sale of Other Current Assets</t>
  </si>
  <si>
    <t>Sale of Long-Term Assets</t>
  </si>
  <si>
    <t>New Investment Received</t>
  </si>
  <si>
    <t>Subtotal Cash Received</t>
  </si>
  <si>
    <t>Expenditures</t>
  </si>
  <si>
    <t>Expenditures from Operations</t>
  </si>
  <si>
    <t>Subtotal Spent on Operations</t>
  </si>
  <si>
    <t xml:space="preserve">Additional Cash Spent </t>
  </si>
  <si>
    <t xml:space="preserve">    Current Borrowing Repay</t>
  </si>
  <si>
    <t xml:space="preserve">    L-T Liabilities Principal Repay</t>
  </si>
  <si>
    <t xml:space="preserve">    Purchase Inventory</t>
  </si>
  <si>
    <t xml:space="preserve">    Purchase Long-Term Assets</t>
  </si>
  <si>
    <t xml:space="preserve">    Dividends</t>
  </si>
  <si>
    <t>Cash Spent</t>
  </si>
  <si>
    <t>Year 1 Profit &amp; Loss</t>
  </si>
  <si>
    <t>Total Cost of Revenue</t>
  </si>
  <si>
    <t>Gross  Margin</t>
  </si>
  <si>
    <t>Total Operating Expenses</t>
  </si>
  <si>
    <t>EBIT</t>
  </si>
  <si>
    <t>EBIT/Revenue</t>
  </si>
  <si>
    <t>Pro Forma Profit and Loss</t>
  </si>
  <si>
    <t>Best Case</t>
  </si>
  <si>
    <t>Worst Case</t>
  </si>
  <si>
    <t>Most Likely</t>
  </si>
  <si>
    <t>Long-Term Assets</t>
  </si>
  <si>
    <t>Other Current Assets</t>
  </si>
  <si>
    <t>Net Income/Revenue</t>
  </si>
  <si>
    <t>Wages &amp; Payroll</t>
  </si>
  <si>
    <t>Depreciation, Amortization &amp; Taxes</t>
  </si>
  <si>
    <t>Year Four</t>
  </si>
  <si>
    <t>Year Five</t>
  </si>
  <si>
    <t>Year Four Growth</t>
  </si>
  <si>
    <t>Year Five Growth</t>
  </si>
  <si>
    <t>Projected Cash Flow Statement - Year Four</t>
  </si>
  <si>
    <t>Projected Income Statement - Year Four</t>
  </si>
  <si>
    <t>End of Year Four</t>
  </si>
  <si>
    <t>Projected Income Statement - Year Five</t>
  </si>
  <si>
    <t>Projected Cash Flow Statement - Year Five</t>
  </si>
  <si>
    <t>Balance Sheet - Year Five</t>
  </si>
  <si>
    <t>Balance Sheet - Year Four</t>
  </si>
  <si>
    <t>End of Year Five</t>
  </si>
  <si>
    <t>Year 4</t>
  </si>
  <si>
    <t>Year 5</t>
  </si>
  <si>
    <t>`</t>
  </si>
  <si>
    <t>Risk Discount</t>
  </si>
  <si>
    <t>EBITDA Margin</t>
  </si>
  <si>
    <t>Valuation</t>
  </si>
  <si>
    <t>Startup Expenses</t>
  </si>
  <si>
    <t>CASES</t>
  </si>
  <si>
    <t>Small Enterprises</t>
  </si>
  <si>
    <t>Price</t>
  </si>
  <si>
    <t>Post Financing Liabilities</t>
  </si>
  <si>
    <t>Post Financing Investments</t>
  </si>
  <si>
    <t xml:space="preserve">    Owner</t>
  </si>
  <si>
    <t xml:space="preserve">    Investor</t>
  </si>
  <si>
    <t>Post Financing Funding</t>
  </si>
  <si>
    <t>Cash on Hand</t>
  </si>
  <si>
    <t>Business Set-up, Branding &amp; Miscellaneous</t>
  </si>
  <si>
    <t>.</t>
  </si>
  <si>
    <t>Website Development &amp; Search Engine Optimisation</t>
  </si>
  <si>
    <t>initial stock</t>
  </si>
  <si>
    <t>Operating Expenses 3-months</t>
  </si>
  <si>
    <t>Template</t>
  </si>
  <si>
    <r>
      <t>Financial Highlights ($</t>
    </r>
    <r>
      <rPr>
        <b/>
        <sz val="16"/>
        <color indexed="9"/>
        <rFont val="Calibri"/>
        <family val="2"/>
      </rPr>
      <t>000)</t>
    </r>
  </si>
  <si>
    <t>Revenue Channel 1</t>
  </si>
  <si>
    <t>Revenue Channel 2</t>
  </si>
  <si>
    <t>Revenue Channel 3</t>
  </si>
  <si>
    <t>Revenue Channel 4</t>
  </si>
  <si>
    <t xml:space="preserve">Taxes VAT </t>
  </si>
  <si>
    <t>Taxes VAT</t>
  </si>
  <si>
    <t>Financial Forecast Model</t>
  </si>
  <si>
    <t>A 5-year, 30-tab financial model, currency: USD ($)</t>
  </si>
  <si>
    <t>an Avvale company    |    businessplanfirm.com</t>
  </si>
  <si>
    <t>How to use this model</t>
  </si>
  <si>
    <t>1. Work through the numbered tabs in order, starting with Required Start-Up Funds.</t>
  </si>
  <si>
    <t>2. Fill only the input cells (your figures). The statements, ratios and breakeven update automatically.</t>
  </si>
  <si>
    <t>3. Tabs 8 to 11 (Income Statement, Cash Flow, Balance Sheet, Year End Summary) are your headline outputs for a lender or investor.</t>
  </si>
  <si>
    <t>4. Tab 18 (Financial Ratios) and Tab 19 (Breakeven) are what an SBA lender looks at first. Aim for a DSCR of at least 1.25.</t>
  </si>
  <si>
    <t>5. Need this built for you? Book a free call at businessplanfirm.com.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</si>
</sst>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8" formatCode="&quot;$&quot;#,##0.00_);[Red]\(&quot;$&quot;#,##0.00\)"/>
    <numFmt numFmtId="44" formatCode="_(&quot;$&quot;* #,##0.00_);_(&quot;$&quot;* \(#,##0.00\);_(&quot;$&quot;* &quot;-&quot;??_);_(@_)"/>
    <numFmt numFmtId="43" formatCode="_(* #,##0.00_);_(* \(#,##0.00\);_(* &quot;-&quot;??_);_(@_)"/>
    <numFmt numFmtId="164" formatCode="&quot;£&quot;#,##0_);\(&quot;£&quot;#,##0\)"/>
    <numFmt numFmtId="170" formatCode="0.0%"/>
    <numFmt numFmtId="171" formatCode="_(&quot;$&quot;* #,##0.0_);_(&quot;$&quot;* \(#,##0.0\);_(&quot;$&quot;* &quot;-&quot;??_);_(@_)"/>
    <numFmt numFmtId="172" formatCode="_(&quot;$&quot;* #,##0_);_(&quot;$&quot;* \(#,##0\);_(&quot;$&quot;* &quot;-&quot;??_);_(@_)"/>
    <numFmt numFmtId="174" formatCode="_(* #,##0_);_(* \(#,##0\);_(* &quot;-&quot;??_);_(@_)"/>
    <numFmt numFmtId="175" formatCode="0.0"/>
    <numFmt numFmtId="176" formatCode="_(* #,##0.00000000000000000000000000000000_);_(* \(#,##0.00000000000000000000000000000000\);_(* &quot;-&quot;??_);_(@_)"/>
    <numFmt numFmtId="177" formatCode="0_);[Red]\(0\)"/>
    <numFmt numFmtId="178" formatCode="&quot;$&quot;#,##0"/>
    <numFmt numFmtId="188" formatCode="&quot;£&quot;#,##0.00"/>
    <numFmt numFmtId="192" formatCode="&quot;£&quot;#,##0"/>
    <numFmt numFmtId="193" formatCode="_([$€-2]\ * #,##0.00_);_([$€-2]\ * \(#,##0.00\);_([$€-2]\ * &quot;-&quot;??_);_(@_)"/>
    <numFmt numFmtId="196" formatCode="_([$$-409]* #,##0.00_);_([$$-409]* \(#,##0.00\);_([$$-409]* &quot;-&quot;??_);_(@_)"/>
    <numFmt numFmtId="197" formatCode="_-[$$-C09]* #,##0.00_-;\-[$$-C09]* #,##0.00_-;_-[$$-C09]* &quot;-&quot;??_-;_-@_-"/>
  </numFmts>
  <fonts count="76" x14ac:knownFonts="1">
    <font>
      <sz val="9"/>
      <name val="Arial"/>
    </font>
    <font>
      <sz val="9"/>
      <name val="Arial"/>
    </font>
    <font>
      <b/>
      <sz val="12"/>
      <name val="Arial"/>
      <family val="2"/>
    </font>
    <font>
      <b/>
      <sz val="9"/>
      <name val="Arial"/>
      <family val="2"/>
    </font>
    <font>
      <sz val="8"/>
      <name val="Arial"/>
      <family val="2"/>
    </font>
    <font>
      <u/>
      <sz val="9"/>
      <color indexed="12"/>
      <name val="Arial"/>
      <family val="2"/>
    </font>
    <font>
      <b/>
      <sz val="8"/>
      <name val="Arial"/>
      <family val="2"/>
    </font>
    <font>
      <b/>
      <sz val="8"/>
      <name val="Arial"/>
      <family val="2"/>
    </font>
    <font>
      <b/>
      <sz val="9"/>
      <name val="Arial"/>
      <family val="2"/>
    </font>
    <font>
      <sz val="9"/>
      <name val="Arial"/>
      <family val="2"/>
    </font>
    <font>
      <sz val="9"/>
      <name val="Arial"/>
      <family val="2"/>
    </font>
    <font>
      <sz val="9"/>
      <color indexed="9"/>
      <name val="Arial"/>
      <family val="2"/>
    </font>
    <font>
      <b/>
      <sz val="8"/>
      <color indexed="81"/>
      <name val="Tahoma"/>
      <family val="2"/>
    </font>
    <font>
      <b/>
      <sz val="14"/>
      <name val="Arial"/>
      <family val="2"/>
    </font>
    <font>
      <b/>
      <sz val="12"/>
      <color indexed="10"/>
      <name val="Arial"/>
      <family val="2"/>
    </font>
    <font>
      <sz val="9"/>
      <color indexed="10"/>
      <name val="Arial"/>
      <family val="2"/>
    </font>
    <font>
      <b/>
      <sz val="9"/>
      <color indexed="10"/>
      <name val="Arial"/>
      <family val="2"/>
    </font>
    <font>
      <b/>
      <sz val="9"/>
      <color indexed="10"/>
      <name val="Arial"/>
      <family val="2"/>
    </font>
    <font>
      <b/>
      <u/>
      <sz val="9"/>
      <color indexed="10"/>
      <name val="Arial"/>
      <family val="2"/>
    </font>
    <font>
      <b/>
      <sz val="9"/>
      <color indexed="12"/>
      <name val="Arial"/>
      <family val="2"/>
    </font>
    <font>
      <b/>
      <sz val="9"/>
      <color indexed="8"/>
      <name val="Arial"/>
      <family val="2"/>
    </font>
    <font>
      <b/>
      <i/>
      <sz val="9"/>
      <name val="Arial"/>
      <family val="2"/>
    </font>
    <font>
      <b/>
      <sz val="12"/>
      <color indexed="12"/>
      <name val="Arial"/>
      <family val="2"/>
    </font>
    <font>
      <b/>
      <sz val="12"/>
      <color indexed="9"/>
      <name val="Arial"/>
      <family val="2"/>
    </font>
    <font>
      <sz val="8"/>
      <name val="Arial"/>
      <family val="2"/>
    </font>
    <font>
      <sz val="10"/>
      <name val="Arial"/>
      <family val="2"/>
    </font>
    <font>
      <sz val="11"/>
      <name val="Arial"/>
      <family val="2"/>
    </font>
    <font>
      <b/>
      <sz val="10"/>
      <name val="Arial"/>
      <family val="2"/>
    </font>
    <font>
      <sz val="12"/>
      <color indexed="8"/>
      <name val="Arial"/>
      <family val="2"/>
    </font>
    <font>
      <b/>
      <sz val="10"/>
      <color indexed="8"/>
      <name val="Arial"/>
      <family val="2"/>
    </font>
    <font>
      <sz val="10"/>
      <color indexed="8"/>
      <name val="Arial"/>
      <family val="2"/>
    </font>
    <font>
      <sz val="8"/>
      <color indexed="8"/>
      <name val="Arial"/>
      <family val="2"/>
    </font>
    <font>
      <b/>
      <sz val="12"/>
      <color indexed="8"/>
      <name val="Arial"/>
      <family val="2"/>
    </font>
    <font>
      <b/>
      <sz val="24"/>
      <color indexed="12"/>
      <name val="Arial"/>
      <family val="2"/>
    </font>
    <font>
      <b/>
      <sz val="20"/>
      <color indexed="8"/>
      <name val="Arial"/>
      <family val="2"/>
    </font>
    <font>
      <b/>
      <sz val="16"/>
      <color indexed="8"/>
      <name val="Arial"/>
      <family val="2"/>
    </font>
    <font>
      <u/>
      <sz val="10"/>
      <color indexed="12"/>
      <name val="Arial"/>
      <family val="2"/>
    </font>
    <font>
      <sz val="10.5"/>
      <name val="Arial"/>
      <family val="2"/>
    </font>
    <font>
      <b/>
      <sz val="10.5"/>
      <name val="Arial"/>
      <family val="2"/>
    </font>
    <font>
      <b/>
      <sz val="16"/>
      <name val="Arial"/>
      <family val="2"/>
    </font>
    <font>
      <sz val="16"/>
      <name val="Arial"/>
      <family val="2"/>
    </font>
    <font>
      <sz val="14"/>
      <name val="Arial"/>
      <family val="2"/>
    </font>
    <font>
      <sz val="17"/>
      <name val="Arial"/>
      <family val="2"/>
    </font>
    <font>
      <b/>
      <sz val="11"/>
      <name val="Arial"/>
      <family val="2"/>
    </font>
    <font>
      <b/>
      <sz val="8"/>
      <color indexed="8"/>
      <name val="Tahoma"/>
      <family val="2"/>
    </font>
    <font>
      <sz val="12"/>
      <name val="Arial"/>
      <family val="2"/>
    </font>
    <font>
      <b/>
      <sz val="20"/>
      <name val="Arial"/>
      <family val="2"/>
    </font>
    <font>
      <sz val="20"/>
      <name val="Arial"/>
      <family val="2"/>
    </font>
    <font>
      <b/>
      <sz val="16"/>
      <color indexed="9"/>
      <name val="Calibri"/>
      <family val="2"/>
    </font>
    <font>
      <b/>
      <i/>
      <sz val="9"/>
      <color rgb="FF000000"/>
      <name val="Arial"/>
      <family val="2"/>
    </font>
    <font>
      <b/>
      <sz val="9"/>
      <color theme="0"/>
      <name val="Arial"/>
      <family val="2"/>
    </font>
    <font>
      <sz val="9"/>
      <color theme="0"/>
      <name val="Arial"/>
      <family val="2"/>
    </font>
    <font>
      <sz val="11"/>
      <color theme="0"/>
      <name val="Arial"/>
      <family val="2"/>
    </font>
    <font>
      <sz val="9"/>
      <color rgb="FFFF0000"/>
      <name val="Arial"/>
      <family val="2"/>
    </font>
    <font>
      <sz val="8"/>
      <color rgb="FFFF0000"/>
      <name val="Arial"/>
      <family val="2"/>
    </font>
    <font>
      <b/>
      <sz val="9"/>
      <color rgb="FFFF0000"/>
      <name val="Arial"/>
      <family val="2"/>
    </font>
    <font>
      <b/>
      <sz val="8"/>
      <color rgb="FFFF0000"/>
      <name val="Arial"/>
      <family val="2"/>
    </font>
    <font>
      <b/>
      <sz val="8"/>
      <color theme="1"/>
      <name val="Arial"/>
      <family val="2"/>
    </font>
    <font>
      <sz val="9"/>
      <color theme="1"/>
      <name val="Arial"/>
      <family val="2"/>
    </font>
    <font>
      <sz val="8"/>
      <color theme="1"/>
      <name val="Arial"/>
      <family val="2"/>
    </font>
    <font>
      <b/>
      <sz val="8"/>
      <color theme="0"/>
      <name val="Arial"/>
      <family val="2"/>
    </font>
    <font>
      <b/>
      <sz val="10"/>
      <color theme="0"/>
      <name val="Arial"/>
      <family val="2"/>
    </font>
    <font>
      <sz val="9"/>
      <color rgb="FF00B0F0"/>
      <name val="Arial"/>
      <family val="2"/>
    </font>
    <font>
      <sz val="10"/>
      <color theme="0"/>
      <name val="Arial"/>
      <family val="2"/>
    </font>
    <font>
      <sz val="17"/>
      <color theme="0"/>
      <name val="Arial"/>
      <family val="2"/>
    </font>
    <font>
      <b/>
      <sz val="14"/>
      <color theme="0"/>
      <name val="Arial"/>
      <family val="2"/>
    </font>
    <font>
      <b/>
      <sz val="9"/>
      <color rgb="FF000000"/>
      <name val="Arial"/>
      <family val="2"/>
    </font>
    <font>
      <b/>
      <sz val="18"/>
      <name val="Calibri"/>
      <family val="2"/>
      <scheme val="minor"/>
    </font>
    <font>
      <sz val="18"/>
      <name val="Calibri"/>
      <family val="2"/>
      <scheme val="minor"/>
    </font>
    <font>
      <b/>
      <sz val="18"/>
      <color theme="0"/>
      <name val="Arial"/>
      <family val="2"/>
    </font>
    <font>
      <b/>
      <sz val="16"/>
      <color theme="0"/>
      <name val="Arial"/>
      <family val="2"/>
    </font>
    <font>
      <b/>
      <sz val="16"/>
      <color theme="0"/>
      <name val="Calibri"/>
      <family val="2"/>
      <scheme val="minor"/>
    </font>
    <font>
      <b/>
      <sz val="26"/>
      <color rgb="FF063364"/>
      <name val="Arial"/>
      <family val="2"/>
    </font>
    <font>
      <i/>
      <sz val="12"/>
      <color rgb="FF66717A"/>
      <name val="Arial"/>
      <family val="2"/>
    </font>
    <font>
      <b/>
      <sz val="11"/>
      <color rgb="FF063364"/>
      <name val="Arial"/>
      <family val="2"/>
    </font>
    <font>
      <b/>
      <sz val="13"/>
      <color rgb="FF063364"/>
      <name val="Arial"/>
      <family val="2"/>
    </font>
  </fonts>
  <fills count="13">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9"/>
        <bgColor indexed="64"/>
      </patternFill>
    </fill>
    <fill>
      <patternFill patternType="solid">
        <fgColor indexed="47"/>
        <bgColor indexed="64"/>
      </patternFill>
    </fill>
    <fill>
      <patternFill patternType="solid">
        <fgColor theme="0"/>
        <bgColor indexed="64"/>
      </patternFill>
    </fill>
    <fill>
      <patternFill patternType="solid">
        <fgColor theme="0" tint="-0.14999847407452621"/>
        <bgColor indexed="64"/>
      </patternFill>
    </fill>
    <fill>
      <patternFill patternType="solid">
        <fgColor theme="2" tint="-0.249977111117893"/>
        <bgColor indexed="64"/>
      </patternFill>
    </fill>
    <fill>
      <patternFill patternType="solid">
        <fgColor rgb="FF002060"/>
        <bgColor indexed="64"/>
      </patternFill>
    </fill>
    <fill>
      <patternFill patternType="solid">
        <fgColor rgb="FFCCFFCC"/>
        <bgColor indexed="64"/>
      </patternFill>
    </fill>
    <fill>
      <patternFill patternType="solid">
        <fgColor theme="0" tint="-4.9989318521683403E-2"/>
        <bgColor indexed="64"/>
      </patternFill>
    </fill>
    <fill>
      <patternFill patternType="solid">
        <fgColor theme="0" tint="-0.249977111117893"/>
        <bgColor indexed="64"/>
      </patternFill>
    </fill>
  </fills>
  <borders count="13">
    <border>
      <left/>
      <right/>
      <top/>
      <bottom/>
      <diagonal/>
    </border>
    <border>
      <left/>
      <right/>
      <top/>
      <bottom style="medium">
        <color indexed="64"/>
      </bottom>
      <diagonal/>
    </border>
    <border>
      <left/>
      <right/>
      <top/>
      <bottom style="thick">
        <color indexed="64"/>
      </bottom>
      <diagonal/>
    </border>
    <border>
      <left/>
      <right/>
      <top style="medium">
        <color indexed="64"/>
      </top>
      <bottom style="double">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44" fontId="25" fillId="0" borderId="0" applyFont="0" applyFill="0" applyBorder="0" applyAlignment="0" applyProtection="0"/>
    <xf numFmtId="0" fontId="5" fillId="0" borderId="0" applyNumberFormat="0" applyFill="0" applyBorder="0" applyAlignment="0" applyProtection="0">
      <alignment vertical="top"/>
      <protection locked="0"/>
    </xf>
    <xf numFmtId="9" fontId="1" fillId="0" borderId="0" applyFont="0" applyFill="0" applyBorder="0" applyAlignment="0" applyProtection="0"/>
  </cellStyleXfs>
  <cellXfs count="445">
    <xf numFmtId="0" fontId="0" fillId="0" borderId="0" xfId="0"/>
    <xf numFmtId="0" fontId="3" fillId="0" borderId="0" xfId="0" applyFont="1"/>
    <xf numFmtId="0" fontId="2" fillId="0" borderId="0" xfId="0" applyFont="1" applyAlignment="1"/>
    <xf numFmtId="0" fontId="0" fillId="0" borderId="0" xfId="0" applyAlignment="1">
      <alignment horizontal="right"/>
    </xf>
    <xf numFmtId="0" fontId="2" fillId="0" borderId="0" xfId="0" applyFont="1" applyAlignment="1">
      <alignment horizontal="left"/>
    </xf>
    <xf numFmtId="0" fontId="2" fillId="0" borderId="0" xfId="0" applyFont="1"/>
    <xf numFmtId="0" fontId="6" fillId="0" borderId="0" xfId="0" applyFont="1"/>
    <xf numFmtId="0" fontId="4" fillId="0" borderId="0" xfId="0" applyFont="1"/>
    <xf numFmtId="0" fontId="7" fillId="0" borderId="0" xfId="0" applyFont="1"/>
    <xf numFmtId="0" fontId="4" fillId="0" borderId="0" xfId="0" applyFont="1" applyAlignment="1">
      <alignment horizontal="right"/>
    </xf>
    <xf numFmtId="10" fontId="4" fillId="0" borderId="0" xfId="5" applyNumberFormat="1" applyFont="1" applyAlignment="1">
      <alignment horizontal="right"/>
    </xf>
    <xf numFmtId="174" fontId="4" fillId="0" borderId="0" xfId="1" applyNumberFormat="1" applyFont="1"/>
    <xf numFmtId="174" fontId="4" fillId="0" borderId="0" xfId="0" applyNumberFormat="1" applyFont="1"/>
    <xf numFmtId="172" fontId="4" fillId="0" borderId="0" xfId="2" applyNumberFormat="1" applyFont="1" applyAlignment="1">
      <alignment horizontal="right"/>
    </xf>
    <xf numFmtId="174" fontId="4" fillId="0" borderId="0" xfId="1" applyNumberFormat="1" applyFont="1" applyAlignment="1">
      <alignment horizontal="right"/>
    </xf>
    <xf numFmtId="172" fontId="4" fillId="0" borderId="0" xfId="0" applyNumberFormat="1" applyFont="1" applyAlignment="1">
      <alignment horizontal="right"/>
    </xf>
    <xf numFmtId="15" fontId="3" fillId="0" borderId="0" xfId="0" applyNumberFormat="1" applyFont="1" applyAlignment="1"/>
    <xf numFmtId="0" fontId="0" fillId="0" borderId="0" xfId="0" applyAlignment="1">
      <alignment horizontal="center"/>
    </xf>
    <xf numFmtId="0" fontId="0" fillId="0" borderId="0" xfId="0" applyBorder="1"/>
    <xf numFmtId="0" fontId="6" fillId="0" borderId="0" xfId="0" applyFont="1" applyBorder="1" applyAlignment="1">
      <alignment horizontal="right"/>
    </xf>
    <xf numFmtId="0" fontId="0" fillId="0" borderId="0" xfId="0" applyFill="1" applyBorder="1"/>
    <xf numFmtId="0" fontId="4" fillId="0" borderId="0" xfId="0" applyFont="1" applyBorder="1"/>
    <xf numFmtId="174" fontId="4" fillId="0" borderId="0" xfId="1" applyNumberFormat="1" applyFont="1" applyBorder="1"/>
    <xf numFmtId="174" fontId="4" fillId="0" borderId="0" xfId="0" applyNumberFormat="1" applyFont="1" applyBorder="1"/>
    <xf numFmtId="0" fontId="3" fillId="0" borderId="0" xfId="0" applyFont="1" applyFill="1" applyBorder="1"/>
    <xf numFmtId="174" fontId="0" fillId="0" borderId="0" xfId="0" applyNumberFormat="1"/>
    <xf numFmtId="0" fontId="1" fillId="0" borderId="0" xfId="0" applyFont="1"/>
    <xf numFmtId="0" fontId="8" fillId="0" borderId="0" xfId="0" applyFont="1"/>
    <xf numFmtId="0" fontId="9" fillId="0" borderId="0" xfId="0" applyFont="1"/>
    <xf numFmtId="0" fontId="8" fillId="0" borderId="0" xfId="0" applyFont="1" applyAlignment="1">
      <alignment horizontal="right"/>
    </xf>
    <xf numFmtId="0" fontId="8" fillId="0" borderId="0" xfId="0" applyFont="1" applyAlignment="1">
      <alignment horizontal="left"/>
    </xf>
    <xf numFmtId="172" fontId="9" fillId="0" borderId="0" xfId="2" applyNumberFormat="1" applyFont="1"/>
    <xf numFmtId="172" fontId="9" fillId="0" borderId="0" xfId="0" applyNumberFormat="1" applyFont="1"/>
    <xf numFmtId="172" fontId="9" fillId="0" borderId="0" xfId="1" applyNumberFormat="1" applyFont="1"/>
    <xf numFmtId="172" fontId="9" fillId="0" borderId="1" xfId="0" applyNumberFormat="1" applyFont="1" applyBorder="1"/>
    <xf numFmtId="174" fontId="9" fillId="0" borderId="0" xfId="1" applyNumberFormat="1" applyFont="1"/>
    <xf numFmtId="43" fontId="9" fillId="0" borderId="0" xfId="0" applyNumberFormat="1" applyFont="1"/>
    <xf numFmtId="10" fontId="9" fillId="0" borderId="0" xfId="5" applyNumberFormat="1" applyFont="1"/>
    <xf numFmtId="8" fontId="9" fillId="0" borderId="0" xfId="0" applyNumberFormat="1" applyFont="1"/>
    <xf numFmtId="10" fontId="9" fillId="0" borderId="0" xfId="0" applyNumberFormat="1" applyFont="1"/>
    <xf numFmtId="0" fontId="10" fillId="0" borderId="0" xfId="0" applyFont="1"/>
    <xf numFmtId="0" fontId="3" fillId="0" borderId="0" xfId="0" applyFont="1" applyAlignment="1">
      <alignment horizontal="center"/>
    </xf>
    <xf numFmtId="0" fontId="3" fillId="0" borderId="0" xfId="0" applyFont="1" applyAlignment="1">
      <alignment horizontal="right"/>
    </xf>
    <xf numFmtId="0" fontId="3" fillId="0" borderId="2" xfId="0" applyFont="1" applyBorder="1" applyAlignment="1">
      <alignment horizontal="right"/>
    </xf>
    <xf numFmtId="0" fontId="3" fillId="0" borderId="0" xfId="0" applyFont="1" applyFill="1" applyBorder="1" applyAlignment="1">
      <alignment horizontal="right"/>
    </xf>
    <xf numFmtId="0" fontId="10" fillId="0" borderId="0" xfId="0" applyFont="1" applyAlignment="1">
      <alignment horizontal="center"/>
    </xf>
    <xf numFmtId="0" fontId="10" fillId="0" borderId="0" xfId="0" applyFont="1" applyFill="1" applyBorder="1"/>
    <xf numFmtId="172" fontId="10" fillId="0" borderId="0" xfId="2" applyNumberFormat="1" applyFont="1" applyFill="1" applyBorder="1"/>
    <xf numFmtId="174" fontId="10" fillId="0" borderId="0" xfId="1" applyNumberFormat="1" applyFont="1"/>
    <xf numFmtId="174" fontId="10" fillId="0" borderId="0" xfId="1" applyNumberFormat="1" applyFont="1" applyFill="1" applyBorder="1"/>
    <xf numFmtId="43" fontId="10" fillId="0" borderId="0" xfId="1" applyFont="1"/>
    <xf numFmtId="44" fontId="10" fillId="0" borderId="0" xfId="2" applyFont="1"/>
    <xf numFmtId="174" fontId="10" fillId="0" borderId="1" xfId="1" applyNumberFormat="1" applyFont="1" applyBorder="1"/>
    <xf numFmtId="172" fontId="10" fillId="0" borderId="0" xfId="0" applyNumberFormat="1" applyFont="1" applyFill="1" applyBorder="1"/>
    <xf numFmtId="10" fontId="10" fillId="0" borderId="0" xfId="5" applyNumberFormat="1" applyFont="1"/>
    <xf numFmtId="172" fontId="10" fillId="0" borderId="0" xfId="2" applyNumberFormat="1" applyFont="1"/>
    <xf numFmtId="174" fontId="10" fillId="0" borderId="0" xfId="0" applyNumberFormat="1" applyFont="1"/>
    <xf numFmtId="174" fontId="10" fillId="0" borderId="0" xfId="0" applyNumberFormat="1" applyFont="1" applyFill="1" applyBorder="1"/>
    <xf numFmtId="0" fontId="10" fillId="0" borderId="1" xfId="0" applyFont="1" applyBorder="1"/>
    <xf numFmtId="43" fontId="10" fillId="0" borderId="0" xfId="1" applyFont="1" applyFill="1" applyBorder="1"/>
    <xf numFmtId="174" fontId="10" fillId="0" borderId="3" xfId="1" applyNumberFormat="1" applyFont="1" applyBorder="1"/>
    <xf numFmtId="44" fontId="10" fillId="0" borderId="0" xfId="2" applyFont="1" applyFill="1" applyBorder="1"/>
    <xf numFmtId="172" fontId="10" fillId="0" borderId="1" xfId="0" applyNumberFormat="1" applyFont="1" applyFill="1" applyBorder="1"/>
    <xf numFmtId="0" fontId="8" fillId="0" borderId="0" xfId="0" applyFont="1" applyBorder="1"/>
    <xf numFmtId="0" fontId="8" fillId="0" borderId="0" xfId="0" applyFont="1" applyBorder="1" applyAlignment="1">
      <alignment horizontal="right"/>
    </xf>
    <xf numFmtId="0" fontId="8" fillId="0" borderId="0" xfId="0" applyFont="1" applyBorder="1" applyAlignment="1">
      <alignment horizontal="center"/>
    </xf>
    <xf numFmtId="0" fontId="8" fillId="0" borderId="2" xfId="0" applyFont="1" applyBorder="1" applyAlignment="1">
      <alignment horizontal="right"/>
    </xf>
    <xf numFmtId="0" fontId="9" fillId="0" borderId="0" xfId="0" applyFont="1" applyAlignment="1">
      <alignment horizontal="right"/>
    </xf>
    <xf numFmtId="10" fontId="9" fillId="0" borderId="0" xfId="5" applyNumberFormat="1" applyFont="1" applyAlignment="1">
      <alignment horizontal="right"/>
    </xf>
    <xf numFmtId="10" fontId="9" fillId="0" borderId="0" xfId="5" applyNumberFormat="1" applyFont="1" applyBorder="1" applyAlignment="1">
      <alignment horizontal="right"/>
    </xf>
    <xf numFmtId="44" fontId="9" fillId="0" borderId="0" xfId="2" applyNumberFormat="1" applyFont="1" applyAlignment="1">
      <alignment horizontal="right"/>
    </xf>
    <xf numFmtId="174" fontId="9" fillId="0" borderId="0" xfId="0" applyNumberFormat="1" applyFont="1"/>
    <xf numFmtId="0" fontId="9" fillId="0" borderId="0" xfId="0" applyFont="1" applyAlignment="1">
      <alignment horizontal="left"/>
    </xf>
    <xf numFmtId="174" fontId="9" fillId="0" borderId="0" xfId="1" applyNumberFormat="1" applyFont="1" applyFill="1"/>
    <xf numFmtId="172" fontId="9" fillId="0" borderId="0" xfId="2" applyNumberFormat="1" applyFont="1" applyAlignment="1">
      <alignment horizontal="right"/>
    </xf>
    <xf numFmtId="174" fontId="9" fillId="0" borderId="4" xfId="1" applyNumberFormat="1" applyFont="1" applyBorder="1" applyAlignment="1">
      <alignment horizontal="right"/>
    </xf>
    <xf numFmtId="174" fontId="9" fillId="0" borderId="0" xfId="1" applyNumberFormat="1" applyFont="1" applyAlignment="1">
      <alignment horizontal="right"/>
    </xf>
    <xf numFmtId="174" fontId="9" fillId="0" borderId="5" xfId="1" applyNumberFormat="1" applyFont="1" applyBorder="1" applyAlignment="1">
      <alignment horizontal="right"/>
    </xf>
    <xf numFmtId="44" fontId="9" fillId="0" borderId="0" xfId="2" applyFont="1" applyAlignment="1">
      <alignment horizontal="right"/>
    </xf>
    <xf numFmtId="0" fontId="8" fillId="0" borderId="0" xfId="0" applyFont="1" applyFill="1" applyBorder="1"/>
    <xf numFmtId="0" fontId="9" fillId="0" borderId="0" xfId="0" applyFont="1" applyFill="1" applyBorder="1"/>
    <xf numFmtId="174" fontId="9" fillId="0" borderId="0" xfId="1" applyNumberFormat="1" applyFont="1" applyFill="1" applyBorder="1" applyAlignment="1">
      <alignment horizontal="right"/>
    </xf>
    <xf numFmtId="10" fontId="9" fillId="0" borderId="0" xfId="5" applyNumberFormat="1" applyFont="1" applyFill="1" applyBorder="1" applyAlignment="1">
      <alignment horizontal="right"/>
    </xf>
    <xf numFmtId="174" fontId="9" fillId="0" borderId="0" xfId="1" applyNumberFormat="1" applyFont="1" applyFill="1" applyBorder="1"/>
    <xf numFmtId="174" fontId="9" fillId="0" borderId="0" xfId="0" applyNumberFormat="1" applyFont="1" applyFill="1" applyBorder="1"/>
    <xf numFmtId="0" fontId="8" fillId="0" borderId="2" xfId="0" applyFont="1" applyFill="1" applyBorder="1" applyAlignment="1">
      <alignment horizontal="right"/>
    </xf>
    <xf numFmtId="174" fontId="10" fillId="0" borderId="3" xfId="1" applyNumberFormat="1" applyFont="1" applyFill="1" applyBorder="1"/>
    <xf numFmtId="10" fontId="9" fillId="0" borderId="1" xfId="5" applyNumberFormat="1" applyFont="1" applyFill="1" applyBorder="1"/>
    <xf numFmtId="10" fontId="9" fillId="0" borderId="1" xfId="0" applyNumberFormat="1" applyFont="1" applyBorder="1"/>
    <xf numFmtId="0" fontId="3" fillId="0" borderId="0" xfId="0" applyFont="1" applyFill="1" applyBorder="1" applyAlignment="1">
      <alignment horizontal="center"/>
    </xf>
    <xf numFmtId="10" fontId="10" fillId="0" borderId="0" xfId="5" applyNumberFormat="1" applyFont="1" applyFill="1" applyBorder="1"/>
    <xf numFmtId="10" fontId="3" fillId="0" borderId="3" xfId="5" applyNumberFormat="1" applyFont="1" applyFill="1" applyBorder="1"/>
    <xf numFmtId="0" fontId="10" fillId="0" borderId="0" xfId="0" applyFont="1" applyBorder="1"/>
    <xf numFmtId="0" fontId="3" fillId="0" borderId="0" xfId="0" applyFont="1" applyBorder="1" applyAlignment="1">
      <alignment horizontal="right"/>
    </xf>
    <xf numFmtId="0" fontId="3" fillId="0" borderId="0" xfId="0" applyFont="1" applyBorder="1" applyAlignment="1">
      <alignment horizontal="center"/>
    </xf>
    <xf numFmtId="0" fontId="3" fillId="0" borderId="0" xfId="0" applyFont="1" applyBorder="1"/>
    <xf numFmtId="174" fontId="10" fillId="0" borderId="0" xfId="1" applyNumberFormat="1" applyFont="1" applyBorder="1"/>
    <xf numFmtId="174" fontId="10" fillId="0" borderId="0" xfId="0" applyNumberFormat="1" applyFont="1" applyBorder="1"/>
    <xf numFmtId="0" fontId="10" fillId="0" borderId="0" xfId="0" applyFont="1" applyAlignment="1">
      <alignment horizontal="right"/>
    </xf>
    <xf numFmtId="174" fontId="10" fillId="0" borderId="1" xfId="0" applyNumberFormat="1" applyFont="1" applyBorder="1"/>
    <xf numFmtId="174" fontId="10" fillId="0" borderId="6" xfId="1" applyNumberFormat="1" applyFont="1" applyBorder="1"/>
    <xf numFmtId="174" fontId="11" fillId="0" borderId="0" xfId="0" applyNumberFormat="1" applyFont="1"/>
    <xf numFmtId="176" fontId="10" fillId="0" borderId="0" xfId="0" applyNumberFormat="1" applyFont="1"/>
    <xf numFmtId="10" fontId="10" fillId="0" borderId="0" xfId="5" applyNumberFormat="1" applyFont="1" applyBorder="1"/>
    <xf numFmtId="174" fontId="9" fillId="0" borderId="0" xfId="0" applyNumberFormat="1" applyFont="1" applyAlignment="1">
      <alignment horizontal="left"/>
    </xf>
    <xf numFmtId="0" fontId="3" fillId="0" borderId="2" xfId="0" applyFont="1" applyFill="1" applyBorder="1" applyAlignment="1">
      <alignment horizontal="right"/>
    </xf>
    <xf numFmtId="10" fontId="10" fillId="0" borderId="0" xfId="5" applyNumberFormat="1" applyFont="1" applyBorder="1" applyAlignment="1">
      <alignment horizontal="left" indent="3"/>
    </xf>
    <xf numFmtId="0" fontId="13" fillId="0" borderId="0" xfId="0" applyFont="1"/>
    <xf numFmtId="174" fontId="10" fillId="2" borderId="0" xfId="1" applyNumberFormat="1" applyFont="1" applyFill="1" applyBorder="1" applyProtection="1">
      <protection locked="0"/>
    </xf>
    <xf numFmtId="174" fontId="10" fillId="2" borderId="1" xfId="1" applyNumberFormat="1" applyFont="1" applyFill="1" applyBorder="1" applyProtection="1">
      <protection locked="0"/>
    </xf>
    <xf numFmtId="14" fontId="3" fillId="3" borderId="2" xfId="0" applyNumberFormat="1" applyFont="1" applyFill="1" applyBorder="1" applyAlignment="1" applyProtection="1">
      <alignment horizontal="right"/>
      <protection locked="0"/>
    </xf>
    <xf numFmtId="174" fontId="10" fillId="3" borderId="0" xfId="1" applyNumberFormat="1" applyFont="1" applyFill="1" applyBorder="1" applyProtection="1">
      <protection locked="0"/>
    </xf>
    <xf numFmtId="174" fontId="10" fillId="3" borderId="1" xfId="1" applyNumberFormat="1" applyFont="1" applyFill="1" applyBorder="1" applyProtection="1">
      <protection locked="0"/>
    </xf>
    <xf numFmtId="174" fontId="10" fillId="3" borderId="0" xfId="1" applyNumberFormat="1" applyFont="1" applyFill="1" applyProtection="1">
      <protection locked="0"/>
    </xf>
    <xf numFmtId="10" fontId="10" fillId="3" borderId="0" xfId="5" applyNumberFormat="1" applyFont="1" applyFill="1" applyBorder="1" applyProtection="1">
      <protection locked="0"/>
    </xf>
    <xf numFmtId="10" fontId="10" fillId="3" borderId="1" xfId="5" applyNumberFormat="1" applyFont="1" applyFill="1" applyBorder="1" applyProtection="1">
      <protection locked="0"/>
    </xf>
    <xf numFmtId="44" fontId="10" fillId="3" borderId="0" xfId="2" applyFont="1" applyFill="1" applyBorder="1" applyProtection="1">
      <protection locked="0"/>
    </xf>
    <xf numFmtId="10" fontId="10" fillId="2" borderId="0" xfId="5" applyNumberFormat="1" applyFont="1" applyFill="1" applyBorder="1" applyProtection="1">
      <protection locked="0"/>
    </xf>
    <xf numFmtId="43" fontId="10" fillId="2" borderId="0" xfId="1" applyFont="1" applyFill="1" applyBorder="1" applyProtection="1">
      <protection locked="0"/>
    </xf>
    <xf numFmtId="174" fontId="9" fillId="3" borderId="0" xfId="1" applyNumberFormat="1" applyFont="1" applyFill="1" applyProtection="1">
      <protection locked="0"/>
    </xf>
    <xf numFmtId="174" fontId="9" fillId="2" borderId="0" xfId="1" applyNumberFormat="1" applyFont="1" applyFill="1" applyProtection="1">
      <protection locked="0"/>
    </xf>
    <xf numFmtId="10" fontId="9" fillId="3" borderId="0" xfId="5" applyNumberFormat="1" applyFont="1" applyFill="1" applyAlignment="1" applyProtection="1">
      <alignment horizontal="right"/>
      <protection locked="0"/>
    </xf>
    <xf numFmtId="44" fontId="9" fillId="3" borderId="4" xfId="2" applyNumberFormat="1" applyFont="1" applyFill="1" applyBorder="1" applyAlignment="1" applyProtection="1">
      <alignment horizontal="right"/>
      <protection locked="0"/>
    </xf>
    <xf numFmtId="44" fontId="9" fillId="3" borderId="0" xfId="2" applyFont="1" applyFill="1" applyAlignment="1" applyProtection="1">
      <alignment horizontal="right"/>
      <protection locked="0"/>
    </xf>
    <xf numFmtId="0" fontId="8" fillId="3" borderId="0" xfId="0" applyFont="1" applyFill="1" applyAlignment="1" applyProtection="1">
      <protection locked="0"/>
    </xf>
    <xf numFmtId="10" fontId="9" fillId="3" borderId="0" xfId="2" applyNumberFormat="1" applyFont="1" applyFill="1" applyBorder="1" applyAlignment="1" applyProtection="1">
      <alignment horizontal="right"/>
      <protection locked="0"/>
    </xf>
    <xf numFmtId="10" fontId="10" fillId="3" borderId="0" xfId="5" applyNumberFormat="1" applyFont="1" applyFill="1" applyProtection="1">
      <protection locked="0"/>
    </xf>
    <xf numFmtId="0" fontId="10" fillId="3" borderId="0" xfId="0" applyFont="1" applyFill="1" applyAlignment="1" applyProtection="1">
      <alignment horizontal="center"/>
      <protection locked="0"/>
    </xf>
    <xf numFmtId="43" fontId="10" fillId="3" borderId="0" xfId="1" applyFont="1" applyFill="1" applyProtection="1">
      <protection locked="0"/>
    </xf>
    <xf numFmtId="10" fontId="10" fillId="2" borderId="0" xfId="5" applyNumberFormat="1" applyFont="1" applyFill="1" applyProtection="1">
      <protection locked="0"/>
    </xf>
    <xf numFmtId="172" fontId="9" fillId="3" borderId="0" xfId="2" applyNumberFormat="1" applyFont="1" applyFill="1" applyProtection="1">
      <protection locked="0"/>
    </xf>
    <xf numFmtId="43" fontId="9" fillId="2" borderId="0" xfId="1" applyFont="1" applyFill="1" applyProtection="1">
      <protection locked="0"/>
    </xf>
    <xf numFmtId="0" fontId="9" fillId="0" borderId="0" xfId="0" applyFont="1" applyProtection="1">
      <protection locked="0"/>
    </xf>
    <xf numFmtId="43" fontId="9" fillId="0" borderId="0" xfId="1" applyNumberFormat="1" applyFont="1" applyProtection="1">
      <protection locked="0"/>
    </xf>
    <xf numFmtId="43" fontId="9" fillId="0" borderId="0" xfId="1" applyFont="1" applyProtection="1">
      <protection locked="0"/>
    </xf>
    <xf numFmtId="43" fontId="9" fillId="0" borderId="0" xfId="0" applyNumberFormat="1" applyFont="1" applyProtection="1">
      <protection locked="0"/>
    </xf>
    <xf numFmtId="0" fontId="3" fillId="3" borderId="7" xfId="0" applyFont="1" applyFill="1" applyBorder="1" applyProtection="1">
      <protection locked="0"/>
    </xf>
    <xf numFmtId="174" fontId="10" fillId="0" borderId="0" xfId="5" applyNumberFormat="1" applyFont="1" applyBorder="1"/>
    <xf numFmtId="0" fontId="3" fillId="2" borderId="0" xfId="0" applyFont="1" applyFill="1" applyBorder="1"/>
    <xf numFmtId="0" fontId="3" fillId="2" borderId="0" xfId="0" applyFont="1" applyFill="1" applyBorder="1" applyProtection="1">
      <protection locked="0"/>
    </xf>
    <xf numFmtId="10" fontId="10" fillId="2" borderId="0" xfId="0" applyNumberFormat="1" applyFont="1" applyFill="1" applyProtection="1">
      <protection locked="0"/>
    </xf>
    <xf numFmtId="174" fontId="11" fillId="0" borderId="0" xfId="1" applyNumberFormat="1" applyFont="1" applyFill="1" applyBorder="1"/>
    <xf numFmtId="10" fontId="9" fillId="2" borderId="0" xfId="5" applyNumberFormat="1" applyFont="1" applyFill="1" applyProtection="1">
      <protection locked="0"/>
    </xf>
    <xf numFmtId="0" fontId="14" fillId="0" borderId="0" xfId="0" applyFont="1" applyAlignment="1">
      <alignment horizontal="left"/>
    </xf>
    <xf numFmtId="0" fontId="14" fillId="0" borderId="0" xfId="0" applyFont="1"/>
    <xf numFmtId="0" fontId="15" fillId="0" borderId="0" xfId="0" applyFont="1"/>
    <xf numFmtId="0" fontId="16" fillId="0" borderId="0" xfId="0" applyFont="1"/>
    <xf numFmtId="0" fontId="17" fillId="0" borderId="0" xfId="0" applyFont="1"/>
    <xf numFmtId="174" fontId="10" fillId="0" borderId="4" xfId="1" applyNumberFormat="1" applyFont="1" applyFill="1" applyBorder="1"/>
    <xf numFmtId="0" fontId="1" fillId="0" borderId="0" xfId="0" applyFont="1" applyProtection="1">
      <protection locked="0"/>
    </xf>
    <xf numFmtId="0" fontId="19" fillId="0" borderId="0" xfId="0" applyFont="1"/>
    <xf numFmtId="170" fontId="3" fillId="0" borderId="0" xfId="1" applyNumberFormat="1" applyFont="1" applyFill="1" applyBorder="1"/>
    <xf numFmtId="175" fontId="3" fillId="0" borderId="0" xfId="1" applyNumberFormat="1" applyFont="1" applyFill="1" applyBorder="1"/>
    <xf numFmtId="175" fontId="3" fillId="0" borderId="0" xfId="0" applyNumberFormat="1" applyFont="1" applyFill="1" applyBorder="1"/>
    <xf numFmtId="43" fontId="3" fillId="0" borderId="0" xfId="1" applyNumberFormat="1" applyFont="1" applyBorder="1"/>
    <xf numFmtId="43" fontId="3" fillId="0" borderId="0" xfId="1" applyNumberFormat="1" applyFont="1" applyFill="1" applyBorder="1"/>
    <xf numFmtId="170" fontId="3" fillId="0" borderId="0" xfId="1" applyNumberFormat="1" applyFont="1" applyBorder="1"/>
    <xf numFmtId="170" fontId="3" fillId="0" borderId="0" xfId="0" applyNumberFormat="1" applyFont="1" applyFill="1" applyBorder="1"/>
    <xf numFmtId="0" fontId="21" fillId="0" borderId="0" xfId="0" applyFont="1"/>
    <xf numFmtId="43" fontId="8" fillId="3" borderId="8" xfId="1" applyFont="1" applyFill="1" applyBorder="1"/>
    <xf numFmtId="0" fontId="20" fillId="0" borderId="0" xfId="0" applyFont="1"/>
    <xf numFmtId="43" fontId="8" fillId="2" borderId="8" xfId="1" applyFont="1" applyFill="1" applyBorder="1"/>
    <xf numFmtId="174" fontId="9" fillId="0" borderId="0" xfId="1" applyNumberFormat="1" applyFont="1" applyBorder="1" applyProtection="1">
      <protection locked="0"/>
    </xf>
    <xf numFmtId="174" fontId="9" fillId="0" borderId="1" xfId="1" applyNumberFormat="1" applyFont="1" applyBorder="1" applyProtection="1">
      <protection locked="0"/>
    </xf>
    <xf numFmtId="174" fontId="9" fillId="0" borderId="0" xfId="1" applyNumberFormat="1" applyFont="1" applyProtection="1">
      <protection locked="0"/>
    </xf>
    <xf numFmtId="0" fontId="3" fillId="3" borderId="0" xfId="0" applyFont="1" applyFill="1" applyBorder="1"/>
    <xf numFmtId="0" fontId="10" fillId="3" borderId="0" xfId="0" applyFont="1" applyFill="1" applyBorder="1"/>
    <xf numFmtId="175" fontId="3" fillId="3" borderId="0" xfId="1" applyNumberFormat="1" applyFont="1" applyFill="1" applyBorder="1"/>
    <xf numFmtId="175" fontId="3" fillId="3" borderId="0" xfId="0" applyNumberFormat="1" applyFont="1" applyFill="1" applyBorder="1"/>
    <xf numFmtId="170" fontId="3" fillId="3" borderId="0" xfId="1" applyNumberFormat="1" applyFont="1" applyFill="1" applyBorder="1"/>
    <xf numFmtId="170" fontId="3" fillId="3" borderId="0" xfId="0" applyNumberFormat="1" applyFont="1" applyFill="1" applyBorder="1"/>
    <xf numFmtId="0" fontId="49" fillId="0" borderId="0" xfId="0" applyFont="1"/>
    <xf numFmtId="0" fontId="0" fillId="6" borderId="0" xfId="0" applyFill="1"/>
    <xf numFmtId="0" fontId="10" fillId="6" borderId="0" xfId="0" applyFont="1" applyFill="1"/>
    <xf numFmtId="0" fontId="3" fillId="6" borderId="2" xfId="0" applyFont="1" applyFill="1" applyBorder="1" applyAlignment="1">
      <alignment horizontal="right"/>
    </xf>
    <xf numFmtId="0" fontId="3" fillId="6" borderId="0" xfId="0" applyFont="1" applyFill="1" applyBorder="1"/>
    <xf numFmtId="0" fontId="10" fillId="6" borderId="0" xfId="0" applyFont="1" applyFill="1" applyBorder="1"/>
    <xf numFmtId="174" fontId="10" fillId="6" borderId="0" xfId="1" applyNumberFormat="1" applyFont="1" applyFill="1" applyBorder="1"/>
    <xf numFmtId="174" fontId="10" fillId="6" borderId="1" xfId="1" applyNumberFormat="1" applyFont="1" applyFill="1" applyBorder="1"/>
    <xf numFmtId="174" fontId="10" fillId="6" borderId="0" xfId="1" applyNumberFormat="1" applyFont="1" applyFill="1" applyBorder="1" applyProtection="1">
      <protection locked="0"/>
    </xf>
    <xf numFmtId="174" fontId="10" fillId="6" borderId="0" xfId="1" applyNumberFormat="1" applyFont="1" applyFill="1"/>
    <xf numFmtId="174" fontId="10" fillId="6" borderId="3" xfId="1" applyNumberFormat="1" applyFont="1" applyFill="1" applyBorder="1"/>
    <xf numFmtId="174" fontId="3" fillId="6" borderId="0" xfId="1" applyNumberFormat="1" applyFont="1" applyFill="1" applyBorder="1"/>
    <xf numFmtId="0" fontId="0" fillId="6" borderId="0" xfId="0" applyFill="1" applyBorder="1"/>
    <xf numFmtId="0" fontId="26" fillId="7" borderId="0" xfId="0" applyFont="1" applyFill="1" applyBorder="1" applyAlignment="1">
      <alignment horizontal="center" vertical="center"/>
    </xf>
    <xf numFmtId="0" fontId="50" fillId="6" borderId="0" xfId="0" applyFont="1" applyFill="1"/>
    <xf numFmtId="0" fontId="51" fillId="6" borderId="0" xfId="0" applyFont="1" applyFill="1"/>
    <xf numFmtId="174" fontId="51" fillId="6" borderId="0" xfId="1" applyNumberFormat="1" applyFont="1" applyFill="1" applyBorder="1"/>
    <xf numFmtId="0" fontId="51" fillId="6" borderId="0" xfId="0" applyFont="1" applyFill="1" applyBorder="1"/>
    <xf numFmtId="174" fontId="51" fillId="6" borderId="0" xfId="0" applyNumberFormat="1" applyFont="1" applyFill="1" applyBorder="1"/>
    <xf numFmtId="0" fontId="51" fillId="0" borderId="0" xfId="0" applyFont="1"/>
    <xf numFmtId="0" fontId="50" fillId="0" borderId="0" xfId="0" applyFont="1"/>
    <xf numFmtId="0" fontId="52" fillId="6" borderId="0" xfId="0" applyFont="1" applyFill="1" applyBorder="1" applyAlignment="1">
      <alignment horizontal="center" vertical="center"/>
    </xf>
    <xf numFmtId="0" fontId="52" fillId="6" borderId="9" xfId="0" applyFont="1" applyFill="1" applyBorder="1" applyAlignment="1">
      <alignment horizontal="center" vertical="center"/>
    </xf>
    <xf numFmtId="9" fontId="50" fillId="6" borderId="0" xfId="5" applyFont="1" applyFill="1"/>
    <xf numFmtId="9" fontId="51" fillId="6" borderId="0" xfId="5" applyFont="1" applyFill="1"/>
    <xf numFmtId="0" fontId="30" fillId="4" borderId="0" xfId="0" applyFont="1" applyFill="1"/>
    <xf numFmtId="0" fontId="31" fillId="4" borderId="0" xfId="0" applyFont="1" applyFill="1"/>
    <xf numFmtId="172" fontId="31" fillId="4" borderId="0" xfId="3" applyNumberFormat="1" applyFont="1" applyFill="1"/>
    <xf numFmtId="0" fontId="32" fillId="5" borderId="8" xfId="0" applyFont="1" applyFill="1" applyBorder="1" applyAlignment="1" applyProtection="1">
      <alignment horizontal="right"/>
      <protection hidden="1"/>
    </xf>
    <xf numFmtId="0" fontId="28" fillId="4" borderId="10" xfId="0" applyFont="1" applyFill="1" applyBorder="1" applyProtection="1">
      <protection hidden="1"/>
    </xf>
    <xf numFmtId="0" fontId="33" fillId="4" borderId="0" xfId="0" applyFont="1" applyFill="1"/>
    <xf numFmtId="172" fontId="34" fillId="4" borderId="0" xfId="3" applyNumberFormat="1" applyFont="1" applyFill="1"/>
    <xf numFmtId="0" fontId="30" fillId="4" borderId="0" xfId="0" applyFont="1" applyFill="1" applyAlignment="1">
      <alignment horizontal="centerContinuous"/>
    </xf>
    <xf numFmtId="0" fontId="31" fillId="4" borderId="0" xfId="0" applyFont="1" applyFill="1" applyAlignment="1">
      <alignment horizontal="centerContinuous"/>
    </xf>
    <xf numFmtId="0" fontId="35" fillId="4" borderId="0" xfId="0" applyFont="1" applyFill="1" applyAlignment="1">
      <alignment horizontal="centerContinuous"/>
    </xf>
    <xf numFmtId="0" fontId="25" fillId="4" borderId="0" xfId="0" applyFont="1" applyFill="1"/>
    <xf numFmtId="0" fontId="24" fillId="4" borderId="0" xfId="0" applyFont="1" applyFill="1"/>
    <xf numFmtId="172" fontId="24" fillId="4" borderId="0" xfId="3" applyNumberFormat="1" applyFont="1" applyFill="1"/>
    <xf numFmtId="0" fontId="36" fillId="4" borderId="0" xfId="4" applyFont="1" applyFill="1" applyAlignment="1" applyProtection="1">
      <alignment horizontal="center"/>
    </xf>
    <xf numFmtId="0" fontId="40" fillId="7" borderId="0" xfId="0" applyFont="1" applyFill="1" applyBorder="1" applyAlignment="1">
      <alignment horizontal="center" vertical="center"/>
    </xf>
    <xf numFmtId="172" fontId="40" fillId="0" borderId="0" xfId="2" applyNumberFormat="1" applyFont="1" applyBorder="1" applyAlignment="1">
      <alignment horizontal="center"/>
    </xf>
    <xf numFmtId="0" fontId="25" fillId="6" borderId="0" xfId="0" applyFont="1" applyFill="1" applyBorder="1"/>
    <xf numFmtId="0" fontId="24" fillId="0" borderId="0" xfId="0" applyFont="1"/>
    <xf numFmtId="0" fontId="3" fillId="8" borderId="0" xfId="0" applyFont="1" applyFill="1" applyBorder="1"/>
    <xf numFmtId="0" fontId="10" fillId="8" borderId="0" xfId="0" applyFont="1" applyFill="1" applyBorder="1"/>
    <xf numFmtId="170" fontId="3" fillId="8" borderId="0" xfId="1" applyNumberFormat="1" applyFont="1" applyFill="1" applyBorder="1"/>
    <xf numFmtId="170" fontId="3" fillId="8" borderId="0" xfId="0" applyNumberFormat="1" applyFont="1" applyFill="1" applyBorder="1"/>
    <xf numFmtId="0" fontId="0" fillId="8" borderId="0" xfId="0" applyFill="1" applyBorder="1"/>
    <xf numFmtId="0" fontId="0" fillId="8" borderId="0" xfId="0" applyFill="1"/>
    <xf numFmtId="0" fontId="3" fillId="0" borderId="2" xfId="0" applyFont="1" applyBorder="1" applyAlignment="1">
      <alignment horizontal="center" vertical="center"/>
    </xf>
    <xf numFmtId="44" fontId="9" fillId="0" borderId="0" xfId="0" applyNumberFormat="1" applyFont="1"/>
    <xf numFmtId="43" fontId="10" fillId="0" borderId="0" xfId="0" applyNumberFormat="1" applyFont="1"/>
    <xf numFmtId="0" fontId="53" fillId="0" borderId="0" xfId="0" applyFont="1"/>
    <xf numFmtId="0" fontId="54" fillId="0" borderId="0" xfId="0" applyFont="1"/>
    <xf numFmtId="0" fontId="55" fillId="0" borderId="0" xfId="0" applyFont="1" applyBorder="1" applyAlignment="1">
      <alignment horizontal="right"/>
    </xf>
    <xf numFmtId="0" fontId="56" fillId="0" borderId="0" xfId="0" applyFont="1" applyBorder="1" applyAlignment="1">
      <alignment horizontal="right"/>
    </xf>
    <xf numFmtId="0" fontId="53" fillId="0" borderId="0" xfId="0" applyFont="1" applyBorder="1"/>
    <xf numFmtId="0" fontId="54" fillId="0" borderId="0" xfId="0" applyFont="1" applyBorder="1"/>
    <xf numFmtId="174" fontId="53" fillId="0" borderId="0" xfId="1" applyNumberFormat="1" applyFont="1" applyBorder="1"/>
    <xf numFmtId="174" fontId="54" fillId="0" borderId="0" xfId="1" applyNumberFormat="1" applyFont="1" applyBorder="1"/>
    <xf numFmtId="174" fontId="53" fillId="0" borderId="0" xfId="0" applyNumberFormat="1" applyFont="1" applyBorder="1"/>
    <xf numFmtId="174" fontId="54" fillId="0" borderId="0" xfId="0" applyNumberFormat="1" applyFont="1" applyBorder="1"/>
    <xf numFmtId="174" fontId="53" fillId="0" borderId="0" xfId="1" applyNumberFormat="1" applyFont="1" applyFill="1" applyBorder="1"/>
    <xf numFmtId="0" fontId="55" fillId="0" borderId="0" xfId="0" applyFont="1" applyBorder="1" applyAlignment="1">
      <alignment horizontal="left"/>
    </xf>
    <xf numFmtId="174" fontId="51" fillId="0" borderId="0" xfId="0" applyNumberFormat="1" applyFont="1"/>
    <xf numFmtId="0" fontId="10" fillId="6" borderId="0" xfId="0" applyFont="1" applyFill="1" applyAlignment="1">
      <alignment horizontal="right"/>
    </xf>
    <xf numFmtId="0" fontId="24" fillId="0" borderId="0" xfId="0" applyFont="1" applyAlignment="1">
      <alignment horizontal="center"/>
    </xf>
    <xf numFmtId="0" fontId="57" fillId="0" borderId="0" xfId="0" applyFont="1"/>
    <xf numFmtId="0" fontId="58" fillId="0" borderId="0" xfId="0" applyFont="1"/>
    <xf numFmtId="0" fontId="58" fillId="6" borderId="0" xfId="0" applyFont="1" applyFill="1"/>
    <xf numFmtId="0" fontId="57" fillId="6" borderId="0" xfId="0" applyFont="1" applyFill="1"/>
    <xf numFmtId="0" fontId="58" fillId="6" borderId="0" xfId="0" applyFont="1" applyFill="1" applyAlignment="1">
      <alignment horizontal="center"/>
    </xf>
    <xf numFmtId="177" fontId="58" fillId="6" borderId="0" xfId="0" applyNumberFormat="1" applyFont="1" applyFill="1" applyAlignment="1">
      <alignment horizontal="center"/>
    </xf>
    <xf numFmtId="177" fontId="59" fillId="6" borderId="0" xfId="0" applyNumberFormat="1" applyFont="1" applyFill="1" applyAlignment="1">
      <alignment horizontal="center"/>
    </xf>
    <xf numFmtId="0" fontId="57" fillId="6" borderId="0" xfId="0" applyFont="1" applyFill="1" applyAlignment="1"/>
    <xf numFmtId="177" fontId="58" fillId="6" borderId="0" xfId="0" applyNumberFormat="1" applyFont="1" applyFill="1"/>
    <xf numFmtId="174" fontId="0" fillId="0" borderId="0" xfId="0" applyNumberFormat="1" applyBorder="1"/>
    <xf numFmtId="0" fontId="3" fillId="7" borderId="0" xfId="0" applyFont="1" applyFill="1" applyBorder="1"/>
    <xf numFmtId="0" fontId="25" fillId="7" borderId="0" xfId="0" applyFont="1" applyFill="1" applyBorder="1"/>
    <xf numFmtId="0" fontId="9" fillId="2" borderId="0" xfId="0" applyFont="1" applyFill="1" applyBorder="1"/>
    <xf numFmtId="174" fontId="9" fillId="3" borderId="0" xfId="1" applyNumberFormat="1" applyFont="1" applyFill="1" applyBorder="1" applyProtection="1">
      <protection locked="0"/>
    </xf>
    <xf numFmtId="43" fontId="9" fillId="0" borderId="0" xfId="1" applyFont="1" applyFill="1" applyBorder="1"/>
    <xf numFmtId="44" fontId="9" fillId="0" borderId="0" xfId="2" applyFont="1" applyFill="1" applyBorder="1"/>
    <xf numFmtId="174" fontId="9" fillId="3" borderId="1" xfId="1" applyNumberFormat="1" applyFont="1" applyFill="1" applyBorder="1" applyProtection="1">
      <protection locked="0"/>
    </xf>
    <xf numFmtId="174" fontId="10" fillId="0" borderId="1" xfId="1" applyNumberFormat="1" applyFont="1" applyFill="1" applyBorder="1"/>
    <xf numFmtId="0" fontId="3" fillId="3" borderId="0" xfId="0" applyFont="1" applyFill="1" applyAlignment="1" applyProtection="1">
      <protection locked="0"/>
    </xf>
    <xf numFmtId="0" fontId="2" fillId="0" borderId="0" xfId="0" applyFont="1" applyBorder="1"/>
    <xf numFmtId="0" fontId="6" fillId="0" borderId="0" xfId="0" applyFont="1" applyBorder="1"/>
    <xf numFmtId="0" fontId="50" fillId="6" borderId="0" xfId="0" applyFont="1" applyFill="1" applyBorder="1"/>
    <xf numFmtId="0" fontId="60" fillId="6" borderId="0" xfId="0" applyFont="1" applyFill="1" applyBorder="1"/>
    <xf numFmtId="177" fontId="25" fillId="6" borderId="0" xfId="0" applyNumberFormat="1" applyFont="1" applyFill="1" applyBorder="1" applyAlignment="1">
      <alignment horizontal="center"/>
    </xf>
    <xf numFmtId="0" fontId="10" fillId="0" borderId="0" xfId="0" applyFont="1" applyBorder="1" applyAlignment="1">
      <alignment horizontal="center"/>
    </xf>
    <xf numFmtId="172" fontId="0" fillId="0" borderId="0" xfId="0" applyNumberFormat="1" applyBorder="1"/>
    <xf numFmtId="0" fontId="10" fillId="0" borderId="0" xfId="0" applyFont="1" applyBorder="1" applyAlignment="1">
      <alignment horizontal="center" vertical="center"/>
    </xf>
    <xf numFmtId="174" fontId="10" fillId="0" borderId="0" xfId="0" applyNumberFormat="1" applyFont="1" applyBorder="1" applyAlignment="1">
      <alignment horizontal="center" vertical="center"/>
    </xf>
    <xf numFmtId="0" fontId="51" fillId="0" borderId="0" xfId="0" applyFont="1" applyBorder="1"/>
    <xf numFmtId="0" fontId="51" fillId="0" borderId="0" xfId="0" applyFont="1" applyBorder="1" applyAlignment="1">
      <alignment horizontal="center" vertical="center"/>
    </xf>
    <xf numFmtId="1" fontId="10" fillId="0" borderId="0" xfId="0" applyNumberFormat="1" applyFont="1" applyBorder="1" applyAlignment="1">
      <alignment horizontal="center" vertical="center"/>
    </xf>
    <xf numFmtId="174" fontId="51" fillId="0" borderId="0" xfId="0" applyNumberFormat="1" applyFont="1" applyBorder="1" applyAlignment="1">
      <alignment horizontal="center" vertical="center"/>
    </xf>
    <xf numFmtId="0" fontId="13" fillId="7" borderId="0" xfId="0" applyFont="1" applyFill="1" applyBorder="1"/>
    <xf numFmtId="0" fontId="41" fillId="7" borderId="0" xfId="0" applyFont="1" applyFill="1" applyBorder="1"/>
    <xf numFmtId="0" fontId="41" fillId="7" borderId="0" xfId="0" applyFont="1" applyFill="1" applyBorder="1" applyAlignment="1">
      <alignment horizontal="left" vertical="center"/>
    </xf>
    <xf numFmtId="9" fontId="40" fillId="0" borderId="0" xfId="5" applyFont="1" applyBorder="1" applyAlignment="1">
      <alignment horizontal="center"/>
    </xf>
    <xf numFmtId="0" fontId="41" fillId="7" borderId="0" xfId="0" applyFont="1" applyFill="1" applyBorder="1" applyProtection="1">
      <protection locked="0"/>
    </xf>
    <xf numFmtId="177" fontId="39" fillId="0" borderId="0" xfId="0" applyNumberFormat="1" applyFont="1" applyBorder="1" applyAlignment="1">
      <alignment horizontal="center"/>
    </xf>
    <xf numFmtId="177" fontId="40" fillId="0" borderId="0" xfId="0" applyNumberFormat="1" applyFont="1" applyBorder="1" applyAlignment="1">
      <alignment horizontal="center"/>
    </xf>
    <xf numFmtId="9" fontId="39" fillId="0" borderId="0" xfId="5" applyFont="1" applyBorder="1" applyAlignment="1">
      <alignment horizontal="center"/>
    </xf>
    <xf numFmtId="174" fontId="40" fillId="0" borderId="0" xfId="1" applyNumberFormat="1" applyFont="1" applyBorder="1" applyAlignment="1">
      <alignment horizontal="center"/>
    </xf>
    <xf numFmtId="0" fontId="37" fillId="7" borderId="0" xfId="0" applyFont="1" applyFill="1" applyBorder="1"/>
    <xf numFmtId="172" fontId="37" fillId="6" borderId="0" xfId="2" applyNumberFormat="1" applyFont="1" applyFill="1" applyBorder="1" applyAlignment="1">
      <alignment horizontal="center" vertical="center"/>
    </xf>
    <xf numFmtId="0" fontId="38" fillId="7" borderId="0" xfId="0" applyFont="1" applyFill="1" applyBorder="1"/>
    <xf numFmtId="0" fontId="32" fillId="5" borderId="11" xfId="0" applyFont="1" applyFill="1" applyBorder="1" applyAlignment="1" applyProtection="1">
      <alignment horizontal="right"/>
      <protection hidden="1"/>
    </xf>
    <xf numFmtId="0" fontId="30" fillId="4" borderId="0" xfId="0" applyFont="1" applyFill="1" applyBorder="1" applyAlignment="1">
      <alignment vertical="center"/>
    </xf>
    <xf numFmtId="172" fontId="31" fillId="4" borderId="0" xfId="3" applyNumberFormat="1" applyFont="1" applyFill="1" applyBorder="1" applyAlignment="1">
      <alignment vertical="center"/>
    </xf>
    <xf numFmtId="0" fontId="31" fillId="4" borderId="0" xfId="0" applyFont="1" applyFill="1" applyBorder="1" applyAlignment="1">
      <alignment vertical="center"/>
    </xf>
    <xf numFmtId="172" fontId="61" fillId="9" borderId="0" xfId="3" applyNumberFormat="1" applyFont="1" applyFill="1" applyBorder="1" applyAlignment="1" applyProtection="1">
      <alignment horizontal="center" vertical="center" wrapText="1"/>
      <protection hidden="1"/>
    </xf>
    <xf numFmtId="0" fontId="61" fillId="9" borderId="0" xfId="0" applyFont="1" applyFill="1" applyBorder="1" applyAlignment="1" applyProtection="1">
      <alignment horizontal="center" vertical="center" wrapText="1"/>
      <protection hidden="1"/>
    </xf>
    <xf numFmtId="174" fontId="29" fillId="7" borderId="0" xfId="1" applyNumberFormat="1" applyFont="1" applyFill="1" applyBorder="1" applyAlignment="1" applyProtection="1">
      <alignment horizontal="center" vertical="center"/>
      <protection hidden="1"/>
    </xf>
    <xf numFmtId="0" fontId="9" fillId="0" borderId="0" xfId="0" applyFont="1" applyBorder="1"/>
    <xf numFmtId="44" fontId="0" fillId="0" borderId="0" xfId="0" applyNumberFormat="1" applyBorder="1"/>
    <xf numFmtId="9" fontId="62" fillId="0" borderId="0" xfId="0" applyNumberFormat="1" applyFont="1" applyBorder="1"/>
    <xf numFmtId="9" fontId="0" fillId="0" borderId="0" xfId="5" applyFont="1" applyBorder="1"/>
    <xf numFmtId="9" fontId="62" fillId="0" borderId="0" xfId="5" applyFont="1" applyBorder="1"/>
    <xf numFmtId="44" fontId="0" fillId="0" borderId="0" xfId="2" applyFont="1" applyBorder="1"/>
    <xf numFmtId="0" fontId="25" fillId="0" borderId="0" xfId="0" applyFont="1" applyBorder="1"/>
    <xf numFmtId="44" fontId="63" fillId="0" borderId="0" xfId="0" applyNumberFormat="1" applyFont="1" applyBorder="1" applyAlignment="1">
      <alignment horizontal="center" vertical="center"/>
    </xf>
    <xf numFmtId="9" fontId="27" fillId="7" borderId="0" xfId="5" applyFont="1" applyFill="1" applyBorder="1" applyAlignment="1">
      <alignment horizontal="center" vertical="center"/>
    </xf>
    <xf numFmtId="172" fontId="25" fillId="0" borderId="0" xfId="2" applyNumberFormat="1" applyFont="1" applyBorder="1" applyAlignment="1">
      <alignment vertical="center"/>
    </xf>
    <xf numFmtId="9" fontId="25" fillId="6" borderId="0" xfId="5" applyFont="1" applyFill="1" applyBorder="1" applyAlignment="1">
      <alignment horizontal="center"/>
    </xf>
    <xf numFmtId="0" fontId="2" fillId="6" borderId="0" xfId="0" applyFont="1" applyFill="1" applyBorder="1"/>
    <xf numFmtId="0" fontId="6" fillId="6" borderId="0" xfId="0" applyFont="1" applyFill="1" applyBorder="1"/>
    <xf numFmtId="0" fontId="3" fillId="6" borderId="0" xfId="0" applyFont="1" applyFill="1" applyBorder="1" applyAlignment="1">
      <alignment horizontal="right"/>
    </xf>
    <xf numFmtId="0" fontId="42" fillId="6" borderId="0" xfId="0" applyFont="1" applyFill="1" applyBorder="1"/>
    <xf numFmtId="0" fontId="64" fillId="6" borderId="0" xfId="0" applyFont="1" applyFill="1" applyBorder="1"/>
    <xf numFmtId="0" fontId="24" fillId="6" borderId="0" xfId="0" applyFont="1" applyFill="1" applyBorder="1" applyAlignment="1">
      <alignment horizontal="center" vertical="center"/>
    </xf>
    <xf numFmtId="174" fontId="24" fillId="6" borderId="0" xfId="0" applyNumberFormat="1" applyFont="1" applyFill="1" applyBorder="1" applyAlignment="1">
      <alignment horizontal="center" vertical="center"/>
    </xf>
    <xf numFmtId="174" fontId="10" fillId="6" borderId="0" xfId="0" applyNumberFormat="1" applyFont="1" applyFill="1" applyBorder="1" applyAlignment="1">
      <alignment horizontal="center" vertical="center"/>
    </xf>
    <xf numFmtId="9" fontId="26" fillId="6" borderId="0" xfId="5" applyFont="1" applyFill="1" applyBorder="1" applyAlignment="1">
      <alignment horizontal="center" vertical="center"/>
    </xf>
    <xf numFmtId="9" fontId="26" fillId="0" borderId="0" xfId="5" applyFont="1" applyBorder="1" applyAlignment="1">
      <alignment horizontal="center" vertical="center"/>
    </xf>
    <xf numFmtId="174" fontId="9" fillId="0" borderId="0" xfId="1" applyNumberFormat="1" applyFont="1" applyAlignment="1">
      <alignment horizontal="center" vertical="center"/>
    </xf>
    <xf numFmtId="172" fontId="0" fillId="0" borderId="0" xfId="0" applyNumberFormat="1"/>
    <xf numFmtId="0" fontId="41" fillId="7" borderId="0" xfId="0" applyFont="1" applyFill="1" applyBorder="1" applyProtection="1"/>
    <xf numFmtId="10" fontId="53" fillId="0" borderId="0" xfId="5" applyNumberFormat="1" applyFont="1"/>
    <xf numFmtId="0" fontId="9" fillId="0" borderId="0" xfId="0" applyFont="1" applyFill="1"/>
    <xf numFmtId="44" fontId="9" fillId="0" borderId="0" xfId="0" applyNumberFormat="1" applyFont="1" applyFill="1"/>
    <xf numFmtId="10" fontId="10" fillId="0" borderId="0" xfId="0" applyNumberFormat="1" applyFont="1"/>
    <xf numFmtId="0" fontId="3" fillId="3" borderId="12" xfId="0" applyFont="1" applyFill="1" applyBorder="1"/>
    <xf numFmtId="0" fontId="3" fillId="0" borderId="0" xfId="0" applyFont="1" applyAlignment="1">
      <alignment horizontal="left"/>
    </xf>
    <xf numFmtId="172" fontId="9" fillId="0" borderId="0" xfId="0" applyNumberFormat="1" applyFont="1" applyBorder="1"/>
    <xf numFmtId="0" fontId="26" fillId="0" borderId="0" xfId="0" applyFont="1"/>
    <xf numFmtId="0" fontId="43" fillId="0" borderId="0" xfId="0" applyFont="1"/>
    <xf numFmtId="178" fontId="26" fillId="0" borderId="0" xfId="2" applyNumberFormat="1" applyFont="1" applyBorder="1" applyAlignment="1">
      <alignment horizontal="right"/>
    </xf>
    <xf numFmtId="172" fontId="25" fillId="0" borderId="0" xfId="2" applyNumberFormat="1" applyFont="1" applyBorder="1" applyAlignment="1">
      <alignment horizontal="right"/>
    </xf>
    <xf numFmtId="0" fontId="65" fillId="9" borderId="0" xfId="0" applyFont="1" applyFill="1" applyAlignment="1">
      <alignment horizontal="center" vertical="center" wrapText="1"/>
    </xf>
    <xf numFmtId="172" fontId="26" fillId="0" borderId="0" xfId="2" applyNumberFormat="1" applyFont="1" applyBorder="1"/>
    <xf numFmtId="0" fontId="3" fillId="2" borderId="0" xfId="0" applyFont="1" applyFill="1"/>
    <xf numFmtId="172" fontId="9" fillId="0" borderId="0" xfId="2" applyNumberFormat="1" applyFont="1" applyFill="1" applyBorder="1"/>
    <xf numFmtId="0" fontId="3" fillId="10" borderId="0" xfId="0" applyFont="1" applyFill="1" applyAlignment="1">
      <alignment vertical="center"/>
    </xf>
    <xf numFmtId="0" fontId="3" fillId="2" borderId="0" xfId="0" applyFont="1" applyFill="1" applyProtection="1">
      <protection locked="0"/>
    </xf>
    <xf numFmtId="0" fontId="3" fillId="3" borderId="0" xfId="0" applyFont="1" applyFill="1" applyProtection="1">
      <protection locked="0"/>
    </xf>
    <xf numFmtId="0" fontId="66" fillId="10" borderId="0" xfId="0" applyFont="1" applyFill="1" applyAlignment="1">
      <alignment vertical="center"/>
    </xf>
    <xf numFmtId="0" fontId="45" fillId="11" borderId="0" xfId="0" applyFont="1" applyFill="1"/>
    <xf numFmtId="0" fontId="2" fillId="11" borderId="0" xfId="0" applyFont="1" applyFill="1"/>
    <xf numFmtId="0" fontId="45" fillId="11" borderId="0" xfId="0" applyFont="1" applyFill="1" applyAlignment="1">
      <alignment horizontal="left"/>
    </xf>
    <xf numFmtId="0" fontId="45" fillId="0" borderId="0" xfId="0" applyFont="1"/>
    <xf numFmtId="0" fontId="2" fillId="11" borderId="0" xfId="0" applyFont="1" applyFill="1" applyAlignment="1">
      <alignment horizontal="left"/>
    </xf>
    <xf numFmtId="0" fontId="67" fillId="7" borderId="0" xfId="0" applyFont="1" applyFill="1" applyBorder="1"/>
    <xf numFmtId="0" fontId="68" fillId="7" borderId="0" xfId="0" applyFont="1" applyFill="1" applyBorder="1" applyAlignment="1">
      <alignment horizontal="center" vertical="center"/>
    </xf>
    <xf numFmtId="0" fontId="68" fillId="7" borderId="0" xfId="0" applyFont="1" applyFill="1" applyBorder="1"/>
    <xf numFmtId="177" fontId="68" fillId="0" borderId="0" xfId="0" applyNumberFormat="1" applyFont="1" applyBorder="1" applyAlignment="1">
      <alignment horizontal="center"/>
    </xf>
    <xf numFmtId="177" fontId="68" fillId="7" borderId="0" xfId="0" applyNumberFormat="1" applyFont="1" applyFill="1" applyBorder="1" applyAlignment="1">
      <alignment horizontal="center"/>
    </xf>
    <xf numFmtId="177" fontId="67" fillId="0" borderId="0" xfId="0" applyNumberFormat="1" applyFont="1" applyBorder="1" applyAlignment="1">
      <alignment horizontal="center"/>
    </xf>
    <xf numFmtId="9" fontId="68" fillId="0" borderId="0" xfId="5" applyFont="1" applyBorder="1" applyAlignment="1">
      <alignment horizontal="center"/>
    </xf>
    <xf numFmtId="9" fontId="68" fillId="7" borderId="0" xfId="5" applyFont="1" applyFill="1" applyBorder="1" applyAlignment="1">
      <alignment horizontal="center"/>
    </xf>
    <xf numFmtId="177" fontId="67" fillId="7" borderId="0" xfId="0" applyNumberFormat="1" applyFont="1" applyFill="1" applyBorder="1" applyAlignment="1">
      <alignment horizontal="center"/>
    </xf>
    <xf numFmtId="177" fontId="68" fillId="6" borderId="0" xfId="1" applyNumberFormat="1" applyFont="1" applyFill="1" applyBorder="1" applyAlignment="1">
      <alignment horizontal="center"/>
    </xf>
    <xf numFmtId="0" fontId="43" fillId="7" borderId="0" xfId="0" applyFont="1" applyFill="1" applyBorder="1"/>
    <xf numFmtId="177" fontId="26" fillId="6" borderId="0" xfId="0" applyNumberFormat="1" applyFont="1" applyFill="1" applyBorder="1" applyAlignment="1">
      <alignment horizontal="center"/>
    </xf>
    <xf numFmtId="0" fontId="26" fillId="7" borderId="0" xfId="0" applyFont="1" applyFill="1" applyBorder="1"/>
    <xf numFmtId="174" fontId="26" fillId="0" borderId="0" xfId="1" applyNumberFormat="1" applyFont="1" applyBorder="1"/>
    <xf numFmtId="174" fontId="26" fillId="0" borderId="0" xfId="1" applyNumberFormat="1" applyFont="1" applyBorder="1" applyAlignment="1">
      <alignment horizontal="right"/>
    </xf>
    <xf numFmtId="174" fontId="26" fillId="6" borderId="0" xfId="1" applyNumberFormat="1" applyFont="1" applyFill="1" applyBorder="1" applyAlignment="1">
      <alignment horizontal="right"/>
    </xf>
    <xf numFmtId="172" fontId="26" fillId="6" borderId="0" xfId="2" applyNumberFormat="1" applyFont="1" applyFill="1" applyBorder="1" applyAlignment="1">
      <alignment horizontal="center"/>
    </xf>
    <xf numFmtId="174" fontId="26" fillId="6" borderId="0" xfId="1" applyNumberFormat="1" applyFont="1" applyFill="1" applyBorder="1" applyAlignment="1">
      <alignment horizontal="center"/>
    </xf>
    <xf numFmtId="0" fontId="2" fillId="7" borderId="0" xfId="0" applyFont="1" applyFill="1" applyBorder="1"/>
    <xf numFmtId="0" fontId="45" fillId="7" borderId="0" xfId="0" applyFont="1" applyFill="1" applyBorder="1" applyAlignment="1">
      <alignment horizontal="center" vertical="center"/>
    </xf>
    <xf numFmtId="174" fontId="2" fillId="7" borderId="0" xfId="1" applyNumberFormat="1" applyFont="1" applyFill="1" applyBorder="1" applyAlignment="1">
      <alignment horizontal="center" vertical="center"/>
    </xf>
    <xf numFmtId="0" fontId="45" fillId="7" borderId="0" xfId="0" applyFont="1" applyFill="1" applyBorder="1"/>
    <xf numFmtId="174" fontId="45" fillId="0" borderId="0" xfId="1" applyNumberFormat="1" applyFont="1" applyBorder="1" applyAlignment="1">
      <alignment horizontal="center"/>
    </xf>
    <xf numFmtId="172" fontId="45" fillId="0" borderId="0" xfId="2" applyNumberFormat="1" applyFont="1" applyBorder="1" applyAlignment="1">
      <alignment horizontal="center"/>
    </xf>
    <xf numFmtId="9" fontId="45" fillId="0" borderId="0" xfId="5" applyFont="1" applyBorder="1" applyAlignment="1">
      <alignment horizontal="center"/>
    </xf>
    <xf numFmtId="0" fontId="45" fillId="7" borderId="0" xfId="0" applyFont="1" applyFill="1" applyBorder="1" applyAlignment="1" applyProtection="1">
      <alignment horizontal="left" indent="1"/>
    </xf>
    <xf numFmtId="174" fontId="45" fillId="0" borderId="0" xfId="1" applyNumberFormat="1" applyFont="1" applyBorder="1"/>
    <xf numFmtId="172" fontId="2" fillId="7" borderId="0" xfId="2" applyNumberFormat="1" applyFont="1" applyFill="1" applyBorder="1"/>
    <xf numFmtId="9" fontId="45" fillId="0" borderId="0" xfId="5" applyNumberFormat="1" applyFont="1" applyBorder="1" applyAlignment="1">
      <alignment horizontal="center"/>
    </xf>
    <xf numFmtId="0" fontId="41" fillId="7" borderId="0" xfId="0" applyFont="1" applyFill="1" applyBorder="1" applyAlignment="1">
      <alignment horizontal="center" vertical="center"/>
    </xf>
    <xf numFmtId="0" fontId="41" fillId="6" borderId="0" xfId="0" applyFont="1" applyFill="1" applyBorder="1"/>
    <xf numFmtId="172" fontId="41" fillId="6" borderId="0" xfId="2" applyNumberFormat="1" applyFont="1" applyFill="1" applyBorder="1" applyAlignment="1">
      <alignment horizontal="center" vertical="center"/>
    </xf>
    <xf numFmtId="0" fontId="13" fillId="6" borderId="0" xfId="0" applyFont="1" applyFill="1" applyBorder="1"/>
    <xf numFmtId="172" fontId="41" fillId="0" borderId="0" xfId="2" applyNumberFormat="1" applyFont="1" applyBorder="1" applyAlignment="1">
      <alignment vertical="center"/>
    </xf>
    <xf numFmtId="0" fontId="41" fillId="6" borderId="0" xfId="0" applyFont="1" applyFill="1" applyBorder="1" applyAlignment="1">
      <alignment vertical="center"/>
    </xf>
    <xf numFmtId="172" fontId="41" fillId="6" borderId="0" xfId="2" applyNumberFormat="1" applyFont="1" applyFill="1" applyBorder="1" applyAlignment="1">
      <alignment vertical="center"/>
    </xf>
    <xf numFmtId="0" fontId="13" fillId="6" borderId="0" xfId="0" applyFont="1" applyFill="1" applyBorder="1" applyAlignment="1">
      <alignment vertical="center"/>
    </xf>
    <xf numFmtId="0" fontId="46" fillId="7" borderId="0" xfId="0" applyFont="1" applyFill="1" applyBorder="1"/>
    <xf numFmtId="0" fontId="47" fillId="7" borderId="0" xfId="0" applyFont="1" applyFill="1" applyBorder="1" applyAlignment="1">
      <alignment horizontal="center" vertical="center"/>
    </xf>
    <xf numFmtId="0" fontId="47" fillId="7" borderId="0" xfId="0" applyFont="1" applyFill="1" applyBorder="1" applyAlignment="1">
      <alignment vertical="center"/>
    </xf>
    <xf numFmtId="172" fontId="47" fillId="6" borderId="0" xfId="2" applyNumberFormat="1" applyFont="1" applyFill="1" applyBorder="1" applyAlignment="1">
      <alignment horizontal="center" vertical="center"/>
    </xf>
    <xf numFmtId="171" fontId="47" fillId="0" borderId="0" xfId="2" applyNumberFormat="1" applyFont="1" applyBorder="1" applyAlignment="1">
      <alignment horizontal="center"/>
    </xf>
    <xf numFmtId="0" fontId="47" fillId="7" borderId="0" xfId="0" applyFont="1" applyFill="1" applyBorder="1" applyAlignment="1" applyProtection="1">
      <alignment vertical="center"/>
      <protection locked="0"/>
    </xf>
    <xf numFmtId="164" fontId="9" fillId="0" borderId="0" xfId="1" applyNumberFormat="1" applyFont="1" applyFill="1"/>
    <xf numFmtId="188" fontId="19" fillId="0" borderId="0" xfId="2" applyNumberFormat="1" applyFont="1"/>
    <xf numFmtId="188" fontId="45" fillId="0" borderId="0" xfId="2" applyNumberFormat="1" applyFont="1" applyBorder="1" applyAlignment="1">
      <alignment horizontal="right"/>
    </xf>
    <xf numFmtId="188" fontId="45" fillId="0" borderId="0" xfId="0" applyNumberFormat="1" applyFont="1"/>
    <xf numFmtId="188" fontId="9" fillId="0" borderId="0" xfId="0" applyNumberFormat="1" applyFont="1"/>
    <xf numFmtId="188" fontId="9" fillId="12" borderId="0" xfId="2" applyNumberFormat="1" applyFont="1" applyFill="1" applyBorder="1" applyProtection="1">
      <protection locked="0"/>
    </xf>
    <xf numFmtId="188" fontId="9" fillId="3" borderId="0" xfId="1" applyNumberFormat="1" applyFont="1" applyFill="1" applyBorder="1" applyProtection="1">
      <protection locked="0"/>
    </xf>
    <xf numFmtId="188" fontId="9" fillId="0" borderId="0" xfId="2" applyNumberFormat="1" applyFont="1" applyAlignment="1">
      <alignment horizontal="right"/>
    </xf>
    <xf numFmtId="192" fontId="28" fillId="4" borderId="0" xfId="3" applyNumberFormat="1" applyFont="1" applyFill="1" applyBorder="1" applyAlignment="1" applyProtection="1">
      <alignment horizontal="center" vertical="center"/>
      <protection hidden="1"/>
    </xf>
    <xf numFmtId="192" fontId="28" fillId="4" borderId="0" xfId="0" applyNumberFormat="1" applyFont="1" applyFill="1" applyBorder="1" applyAlignment="1" applyProtection="1">
      <alignment horizontal="center" vertical="center"/>
      <protection hidden="1"/>
    </xf>
    <xf numFmtId="192" fontId="28" fillId="0" borderId="0" xfId="0" applyNumberFormat="1" applyFont="1" applyFill="1" applyBorder="1" applyAlignment="1" applyProtection="1">
      <alignment horizontal="center" vertical="center"/>
      <protection hidden="1"/>
    </xf>
    <xf numFmtId="192" fontId="22" fillId="0" borderId="8" xfId="3" applyNumberFormat="1" applyFont="1" applyFill="1" applyBorder="1" applyProtection="1">
      <protection locked="0"/>
    </xf>
    <xf numFmtId="192" fontId="22" fillId="0" borderId="8" xfId="2" applyNumberFormat="1" applyFont="1" applyFill="1" applyBorder="1" applyProtection="1">
      <protection locked="0"/>
    </xf>
    <xf numFmtId="192" fontId="22" fillId="0" borderId="8" xfId="0" applyNumberFormat="1" applyFont="1" applyFill="1" applyBorder="1" applyProtection="1">
      <protection locked="0"/>
    </xf>
    <xf numFmtId="192" fontId="22" fillId="0" borderId="11" xfId="0" applyNumberFormat="1" applyFont="1" applyFill="1" applyBorder="1" applyProtection="1">
      <protection locked="0"/>
    </xf>
    <xf numFmtId="188" fontId="9" fillId="0" borderId="0" xfId="2" applyNumberFormat="1" applyFont="1"/>
    <xf numFmtId="193" fontId="9" fillId="3" borderId="0" xfId="2" applyNumberFormat="1" applyFont="1" applyFill="1" applyProtection="1">
      <protection locked="0"/>
    </xf>
    <xf numFmtId="193" fontId="9" fillId="0" borderId="0" xfId="0" applyNumberFormat="1" applyFont="1"/>
    <xf numFmtId="193" fontId="10" fillId="3" borderId="0" xfId="2" applyNumberFormat="1" applyFont="1" applyFill="1" applyProtection="1">
      <protection locked="0"/>
    </xf>
    <xf numFmtId="193" fontId="10" fillId="3" borderId="0" xfId="1" applyNumberFormat="1" applyFont="1" applyFill="1" applyProtection="1">
      <protection locked="0"/>
    </xf>
    <xf numFmtId="193" fontId="26" fillId="6" borderId="0" xfId="5" applyNumberFormat="1" applyFont="1" applyFill="1" applyBorder="1" applyAlignment="1">
      <alignment horizontal="center" vertical="center"/>
    </xf>
    <xf numFmtId="0" fontId="3" fillId="3" borderId="2" xfId="0" applyFont="1" applyFill="1" applyBorder="1" applyAlignment="1" applyProtection="1">
      <alignment horizontal="right"/>
      <protection locked="0"/>
    </xf>
    <xf numFmtId="44" fontId="10" fillId="2" borderId="0" xfId="2" applyFont="1" applyFill="1" applyProtection="1">
      <protection locked="0"/>
    </xf>
    <xf numFmtId="197" fontId="45" fillId="0" borderId="0" xfId="2" applyNumberFormat="1" applyFont="1" applyBorder="1" applyAlignment="1">
      <alignment horizontal="right"/>
    </xf>
    <xf numFmtId="197" fontId="2" fillId="0" borderId="0" xfId="2" applyNumberFormat="1" applyFont="1" applyBorder="1" applyAlignment="1">
      <alignment horizontal="right"/>
    </xf>
    <xf numFmtId="197" fontId="45" fillId="0" borderId="0" xfId="2" applyNumberFormat="1" applyFont="1" applyBorder="1"/>
    <xf numFmtId="197" fontId="2" fillId="0" borderId="0" xfId="2" applyNumberFormat="1" applyFont="1" applyBorder="1"/>
    <xf numFmtId="197" fontId="9" fillId="0" borderId="6" xfId="2" applyNumberFormat="1" applyFont="1" applyBorder="1"/>
    <xf numFmtId="197" fontId="9" fillId="0" borderId="3" xfId="2" applyNumberFormat="1" applyFont="1" applyBorder="1"/>
    <xf numFmtId="197" fontId="9" fillId="0" borderId="1" xfId="2" applyNumberFormat="1" applyFont="1" applyBorder="1"/>
    <xf numFmtId="197" fontId="9" fillId="0" borderId="0" xfId="2" applyNumberFormat="1" applyFont="1" applyBorder="1"/>
    <xf numFmtId="197" fontId="9" fillId="0" borderId="0" xfId="0" applyNumberFormat="1" applyFont="1"/>
    <xf numFmtId="197" fontId="9" fillId="3" borderId="0" xfId="2" applyNumberFormat="1" applyFont="1" applyFill="1" applyProtection="1">
      <protection locked="0"/>
    </xf>
    <xf numFmtId="197" fontId="10" fillId="2" borderId="0" xfId="2" applyNumberFormat="1" applyFont="1" applyFill="1" applyProtection="1">
      <protection locked="0"/>
    </xf>
    <xf numFmtId="197" fontId="9" fillId="12" borderId="0" xfId="2" applyNumberFormat="1" applyFont="1" applyFill="1" applyBorder="1" applyProtection="1">
      <protection locked="0"/>
    </xf>
    <xf numFmtId="197" fontId="9" fillId="3" borderId="0" xfId="2" applyNumberFormat="1" applyFont="1" applyFill="1" applyAlignment="1" applyProtection="1">
      <alignment horizontal="right"/>
      <protection locked="0"/>
    </xf>
    <xf numFmtId="197" fontId="9" fillId="3" borderId="4" xfId="2" applyNumberFormat="1" applyFont="1" applyFill="1" applyBorder="1" applyAlignment="1" applyProtection="1">
      <alignment horizontal="right"/>
      <protection locked="0"/>
    </xf>
    <xf numFmtId="197" fontId="9" fillId="0" borderId="0" xfId="2" applyNumberFormat="1" applyFont="1" applyAlignment="1">
      <alignment horizontal="right"/>
    </xf>
    <xf numFmtId="196" fontId="2" fillId="0" borderId="0" xfId="2" applyNumberFormat="1" applyFont="1" applyBorder="1" applyAlignment="1">
      <alignment horizontal="center"/>
    </xf>
    <xf numFmtId="196" fontId="45" fillId="0" borderId="0" xfId="2" applyNumberFormat="1" applyFont="1" applyBorder="1" applyAlignment="1">
      <alignment horizontal="center"/>
    </xf>
    <xf numFmtId="196" fontId="39" fillId="0" borderId="0" xfId="2" applyNumberFormat="1" applyFont="1" applyBorder="1" applyAlignment="1">
      <alignment horizontal="center"/>
    </xf>
    <xf numFmtId="196" fontId="40" fillId="0" borderId="0" xfId="2" applyNumberFormat="1" applyFont="1" applyBorder="1" applyAlignment="1">
      <alignment horizontal="center"/>
    </xf>
    <xf numFmtId="196" fontId="26" fillId="6" borderId="0" xfId="2" applyNumberFormat="1" applyFont="1" applyFill="1" applyBorder="1" applyAlignment="1">
      <alignment horizontal="center" vertical="center"/>
    </xf>
    <xf numFmtId="196" fontId="26" fillId="0" borderId="0" xfId="2" applyNumberFormat="1" applyFont="1" applyBorder="1" applyAlignment="1">
      <alignment horizontal="center" vertical="center"/>
    </xf>
    <xf numFmtId="196" fontId="0" fillId="0" borderId="0" xfId="2" applyNumberFormat="1" applyFont="1" applyBorder="1"/>
    <xf numFmtId="196" fontId="43" fillId="6" borderId="0" xfId="2" applyNumberFormat="1" applyFont="1" applyFill="1" applyBorder="1" applyAlignment="1">
      <alignment horizontal="center"/>
    </xf>
    <xf numFmtId="196" fontId="47" fillId="0" borderId="0" xfId="2" applyNumberFormat="1" applyFont="1" applyBorder="1" applyAlignment="1">
      <alignment horizontal="center"/>
    </xf>
    <xf numFmtId="196" fontId="41" fillId="6" borderId="0" xfId="2" applyNumberFormat="1" applyFont="1" applyFill="1" applyBorder="1" applyAlignment="1">
      <alignment horizontal="center" vertical="center"/>
    </xf>
    <xf numFmtId="196" fontId="41" fillId="6" borderId="0" xfId="2" applyNumberFormat="1" applyFont="1" applyFill="1" applyBorder="1" applyAlignment="1">
      <alignment vertical="center"/>
    </xf>
    <xf numFmtId="196" fontId="41" fillId="0" borderId="0" xfId="2" applyNumberFormat="1" applyFont="1" applyBorder="1" applyAlignment="1">
      <alignment vertical="center"/>
    </xf>
    <xf numFmtId="196" fontId="37" fillId="6" borderId="0" xfId="2" applyNumberFormat="1" applyFont="1" applyFill="1" applyBorder="1" applyAlignment="1">
      <alignment horizontal="center" vertical="center"/>
    </xf>
    <xf numFmtId="196" fontId="24" fillId="0" borderId="0" xfId="0" applyNumberFormat="1" applyFont="1"/>
    <xf numFmtId="0" fontId="49" fillId="0" borderId="0" xfId="0" applyFont="1" applyAlignment="1">
      <alignment wrapText="1"/>
    </xf>
    <xf numFmtId="0" fontId="65" fillId="9" borderId="0" xfId="0" applyFont="1" applyFill="1" applyAlignment="1">
      <alignment horizontal="center" vertical="center" wrapText="1"/>
    </xf>
    <xf numFmtId="0" fontId="65" fillId="9" borderId="0" xfId="0" applyFont="1" applyFill="1" applyBorder="1" applyAlignment="1">
      <alignment horizontal="center" vertical="center" wrapText="1"/>
    </xf>
    <xf numFmtId="0" fontId="61" fillId="9" borderId="0" xfId="0" applyFont="1" applyFill="1" applyBorder="1" applyAlignment="1">
      <alignment horizontal="center" vertical="center" textRotation="90"/>
    </xf>
    <xf numFmtId="0" fontId="61" fillId="9" borderId="0" xfId="0" applyFont="1" applyFill="1" applyBorder="1" applyAlignment="1">
      <alignment horizontal="center" vertical="center"/>
    </xf>
    <xf numFmtId="0" fontId="69" fillId="9" borderId="0" xfId="0" applyFont="1" applyFill="1" applyBorder="1" applyAlignment="1">
      <alignment horizontal="center" vertical="center" wrapText="1"/>
    </xf>
    <xf numFmtId="0" fontId="70" fillId="9" borderId="0" xfId="0" applyFont="1" applyFill="1" applyBorder="1" applyAlignment="1">
      <alignment horizontal="center" vertical="center" wrapText="1"/>
    </xf>
    <xf numFmtId="0" fontId="57" fillId="6" borderId="0" xfId="0" applyFont="1" applyFill="1" applyAlignment="1">
      <alignment horizontal="center"/>
    </xf>
    <xf numFmtId="0" fontId="71" fillId="9" borderId="0" xfId="0" applyFont="1" applyFill="1" applyBorder="1" applyAlignment="1">
      <alignment horizontal="center" vertical="center"/>
    </xf>
    <xf numFmtId="0" fontId="72" fillId="0" borderId="0" xfId="0" applyFont="1"/>
    <xf numFmtId="0" fontId="73" fillId="0" borderId="0" xfId="0" applyFont="1"/>
    <xf numFmtId="0" fontId="74" fillId="0" borderId="0" xfId="0" applyFont="1"/>
    <xf numFmtId="0" fontId="75" fillId="0" borderId="0" xfId="0" applyFont="1"/>
  </cellXfs>
  <cellStyles count="6">
    <cellStyle name="Comma" xfId="1" builtinId="3"/>
    <cellStyle name="Currency" xfId="2" builtinId="4"/>
    <cellStyle name="Currency_simple_be_2000" xfId="3" xr:uid="{159EB647-557B-4C31-AC6F-0E16F9E779B2}"/>
    <cellStyle name="Hyperlink" xfId="4" builtinId="8"/>
    <cellStyle name="Normal" xfId="0" builtinId="0"/>
    <cellStyle name="Percent" xfId="5"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0" i="0" u="none" strike="noStrike" baseline="0">
                <a:solidFill>
                  <a:srgbClr val="333333"/>
                </a:solidFill>
                <a:latin typeface="Calibri"/>
                <a:ea typeface="Calibri"/>
                <a:cs typeface="Calibri"/>
              </a:defRPr>
            </a:pPr>
            <a:r>
              <a:rPr lang="en-GB"/>
              <a:t>Startup Expenses</a:t>
            </a:r>
          </a:p>
        </c:rich>
      </c:tx>
      <c:overlay val="0"/>
      <c:spPr>
        <a:noFill/>
        <a:ln w="25400">
          <a:noFill/>
        </a:ln>
      </c:spPr>
    </c:title>
    <c:autoTitleDeleted val="0"/>
    <c:plotArea>
      <c:layout/>
      <c:barChart>
        <c:barDir val="col"/>
        <c:grouping val="clustered"/>
        <c:varyColors val="0"/>
        <c:ser>
          <c:idx val="0"/>
          <c:order val="0"/>
          <c:spPr>
            <a:solidFill>
              <a:srgbClr val="4F81BD"/>
            </a:solidFill>
            <a:ln w="25400">
              <a:noFill/>
            </a:ln>
          </c:spPr>
          <c:invertIfNegative val="0"/>
          <c:cat>
            <c:numRef>
              <c:f>'1. Required Start-Up Funds'!#REF!</c:f>
              <c:numCache>
                <c:formatCode>General</c:formatCode>
                <c:ptCount val="1"/>
                <c:pt idx="0">
                  <c:v>1</c:v>
                </c:pt>
              </c:numCache>
            </c:numRef>
          </c:cat>
          <c:val>
            <c:numRef>
              <c:f>'1. Required Start-Up Funds'!#REF!</c:f>
              <c:numCache>
                <c:formatCode>General</c:formatCode>
                <c:ptCount val="1"/>
                <c:pt idx="0">
                  <c:v>1</c:v>
                </c:pt>
              </c:numCache>
            </c:numRef>
          </c:val>
          <c:extLst>
            <c:ext xmlns:c16="http://schemas.microsoft.com/office/drawing/2014/chart" uri="{C3380CC4-5D6E-409C-BE32-E72D297353CC}">
              <c16:uniqueId val="{00000000-B263-48DE-8864-3C2F76428C07}"/>
            </c:ext>
          </c:extLst>
        </c:ser>
        <c:dLbls>
          <c:showLegendKey val="0"/>
          <c:showVal val="0"/>
          <c:showCatName val="0"/>
          <c:showSerName val="0"/>
          <c:showPercent val="0"/>
          <c:showBubbleSize val="0"/>
        </c:dLbls>
        <c:gapWidth val="219"/>
        <c:overlap val="-27"/>
        <c:axId val="185289119"/>
        <c:axId val="1"/>
      </c:barChart>
      <c:catAx>
        <c:axId val="1852891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n-US"/>
          </a:p>
        </c:txPr>
        <c:crossAx val="1"/>
        <c:crosses val="autoZero"/>
        <c:auto val="1"/>
        <c:lblAlgn val="ctr"/>
        <c:lblOffset val="100"/>
        <c:noMultiLvlLbl val="0"/>
      </c:catAx>
      <c:valAx>
        <c:axId val="1"/>
        <c:scaling>
          <c:orientation val="minMax"/>
        </c:scaling>
        <c:delete val="0"/>
        <c:axPos val="l"/>
        <c:numFmt formatCode="General"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n-US"/>
          </a:p>
        </c:txPr>
        <c:crossAx val="185289119"/>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bg1"/>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0" i="0" u="none" strike="noStrike" baseline="0">
                <a:solidFill>
                  <a:srgbClr val="333333"/>
                </a:solidFill>
                <a:latin typeface="Calibri"/>
                <a:ea typeface="Calibri"/>
                <a:cs typeface="Calibri"/>
              </a:defRPr>
            </a:pPr>
            <a:r>
              <a:rPr lang="en-GB"/>
              <a:t>Projected Net Income By Year (€000)</a:t>
            </a:r>
          </a:p>
        </c:rich>
      </c:tx>
      <c:overlay val="0"/>
      <c:spPr>
        <a:noFill/>
        <a:ln w="25400">
          <a:noFill/>
        </a:ln>
      </c:spPr>
    </c:title>
    <c:autoTitleDeleted val="0"/>
    <c:plotArea>
      <c:layout/>
      <c:barChart>
        <c:barDir val="col"/>
        <c:grouping val="clustered"/>
        <c:varyColors val="0"/>
        <c:ser>
          <c:idx val="0"/>
          <c:order val="0"/>
          <c:tx>
            <c:strRef>
              <c:f>'11. Year End Summary'!$C$164</c:f>
              <c:strCache>
                <c:ptCount val="1"/>
                <c:pt idx="0">
                  <c:v>Net Income</c:v>
                </c:pt>
              </c:strCache>
            </c:strRef>
          </c:tx>
          <c:spPr>
            <a:solidFill>
              <a:srgbClr val="4F81BD"/>
            </a:solidFill>
            <a:ln w="25400">
              <a:noFill/>
            </a:ln>
          </c:spPr>
          <c:invertIfNegative val="0"/>
          <c:cat>
            <c:strRef>
              <c:f>'11. Year End Summary'!$D$163:$H$163</c:f>
              <c:strCache>
                <c:ptCount val="5"/>
                <c:pt idx="0">
                  <c:v>Year 1</c:v>
                </c:pt>
                <c:pt idx="1">
                  <c:v>Year 2</c:v>
                </c:pt>
                <c:pt idx="2">
                  <c:v>Year 3</c:v>
                </c:pt>
                <c:pt idx="3">
                  <c:v>Year 4</c:v>
                </c:pt>
                <c:pt idx="4">
                  <c:v>Year 5</c:v>
                </c:pt>
              </c:strCache>
            </c:strRef>
          </c:cat>
          <c:val>
            <c:numRef>
              <c:f>'11. Year End Summary'!$D$164:$H$164</c:f>
              <c:numCache>
                <c:formatCode>0_);[Red]\(0\)</c:formatCode>
                <c:ptCount val="5"/>
                <c:pt idx="0">
                  <c:v>0</c:v>
                </c:pt>
                <c:pt idx="1">
                  <c:v>0</c:v>
                </c:pt>
                <c:pt idx="2">
                  <c:v>0</c:v>
                </c:pt>
                <c:pt idx="3">
                  <c:v>0</c:v>
                </c:pt>
                <c:pt idx="4">
                  <c:v>0</c:v>
                </c:pt>
              </c:numCache>
            </c:numRef>
          </c:val>
          <c:extLst>
            <c:ext xmlns:c16="http://schemas.microsoft.com/office/drawing/2014/chart" uri="{C3380CC4-5D6E-409C-BE32-E72D297353CC}">
              <c16:uniqueId val="{00000000-332B-4B9C-85E5-3CCBCF801729}"/>
            </c:ext>
          </c:extLst>
        </c:ser>
        <c:dLbls>
          <c:showLegendKey val="0"/>
          <c:showVal val="0"/>
          <c:showCatName val="0"/>
          <c:showSerName val="0"/>
          <c:showPercent val="0"/>
          <c:showBubbleSize val="0"/>
        </c:dLbls>
        <c:gapWidth val="219"/>
        <c:overlap val="-27"/>
        <c:axId val="187675231"/>
        <c:axId val="1"/>
      </c:barChart>
      <c:catAx>
        <c:axId val="18767523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n-US"/>
          </a:p>
        </c:txPr>
        <c:crossAx val="1"/>
        <c:crosses val="autoZero"/>
        <c:auto val="1"/>
        <c:lblAlgn val="ctr"/>
        <c:lblOffset val="100"/>
        <c:noMultiLvlLbl val="0"/>
      </c:catAx>
      <c:valAx>
        <c:axId val="1"/>
        <c:scaling>
          <c:orientation val="minMax"/>
        </c:scaling>
        <c:delete val="0"/>
        <c:axPos val="l"/>
        <c:numFmt formatCode="0_);[Red]\(0\)"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n-US"/>
          </a:p>
        </c:txPr>
        <c:crossAx val="187675231"/>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bg1"/>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0" i="0" u="none" strike="noStrike" baseline="0">
                <a:solidFill>
                  <a:srgbClr val="333333"/>
                </a:solidFill>
                <a:latin typeface="Calibri"/>
                <a:ea typeface="Calibri"/>
                <a:cs typeface="Calibri"/>
              </a:defRPr>
            </a:pPr>
            <a:r>
              <a:rPr lang="en-GB"/>
              <a:t>Financial Indicators</a:t>
            </a:r>
          </a:p>
        </c:rich>
      </c:tx>
      <c:overlay val="0"/>
      <c:spPr>
        <a:noFill/>
        <a:ln w="25400">
          <a:noFill/>
        </a:ln>
      </c:spPr>
    </c:title>
    <c:autoTitleDeleted val="0"/>
    <c:plotArea>
      <c:layout/>
      <c:barChart>
        <c:barDir val="col"/>
        <c:grouping val="clustered"/>
        <c:varyColors val="0"/>
        <c:ser>
          <c:idx val="0"/>
          <c:order val="0"/>
          <c:tx>
            <c:strRef>
              <c:f>'18. Financial Ratios'!$C$59</c:f>
              <c:strCache>
                <c:ptCount val="1"/>
                <c:pt idx="0">
                  <c:v>    Gross Margin</c:v>
                </c:pt>
              </c:strCache>
            </c:strRef>
          </c:tx>
          <c:spPr>
            <a:solidFill>
              <a:srgbClr val="4F81BD"/>
            </a:solidFill>
            <a:ln w="25400">
              <a:noFill/>
            </a:ln>
          </c:spPr>
          <c:invertIfNegative val="0"/>
          <c:cat>
            <c:strRef>
              <c:f>'18. Financial Ratios'!$D$58:$F$58</c:f>
              <c:strCache>
                <c:ptCount val="3"/>
                <c:pt idx="0">
                  <c:v>Year 1 </c:v>
                </c:pt>
                <c:pt idx="1">
                  <c:v>Year 2</c:v>
                </c:pt>
                <c:pt idx="2">
                  <c:v>Year 3</c:v>
                </c:pt>
              </c:strCache>
            </c:strRef>
          </c:cat>
          <c:val>
            <c:numRef>
              <c:f>'18. Financial Ratios'!$D$59:$F$59</c:f>
              <c:numCache>
                <c:formatCode>0%</c:formatCode>
                <c:ptCount val="3"/>
                <c:pt idx="0">
                  <c:v>0</c:v>
                </c:pt>
                <c:pt idx="1">
                  <c:v>0</c:v>
                </c:pt>
                <c:pt idx="2">
                  <c:v>0</c:v>
                </c:pt>
              </c:numCache>
            </c:numRef>
          </c:val>
          <c:extLst>
            <c:ext xmlns:c16="http://schemas.microsoft.com/office/drawing/2014/chart" uri="{C3380CC4-5D6E-409C-BE32-E72D297353CC}">
              <c16:uniqueId val="{00000000-06AD-4373-84E5-564616BF4913}"/>
            </c:ext>
          </c:extLst>
        </c:ser>
        <c:ser>
          <c:idx val="1"/>
          <c:order val="1"/>
          <c:tx>
            <c:strRef>
              <c:f>'18. Financial Ratios'!$C$60</c:f>
              <c:strCache>
                <c:ptCount val="1"/>
                <c:pt idx="0">
                  <c:v>    Net Profit Margin</c:v>
                </c:pt>
              </c:strCache>
            </c:strRef>
          </c:tx>
          <c:spPr>
            <a:solidFill>
              <a:srgbClr val="C0504D"/>
            </a:solidFill>
            <a:ln w="25400">
              <a:noFill/>
            </a:ln>
          </c:spPr>
          <c:invertIfNegative val="0"/>
          <c:cat>
            <c:strRef>
              <c:f>'18. Financial Ratios'!$D$58:$F$58</c:f>
              <c:strCache>
                <c:ptCount val="3"/>
                <c:pt idx="0">
                  <c:v>Year 1 </c:v>
                </c:pt>
                <c:pt idx="1">
                  <c:v>Year 2</c:v>
                </c:pt>
                <c:pt idx="2">
                  <c:v>Year 3</c:v>
                </c:pt>
              </c:strCache>
            </c:strRef>
          </c:cat>
          <c:val>
            <c:numRef>
              <c:f>'18. Financial Ratios'!$D$60:$F$60</c:f>
              <c:numCache>
                <c:formatCode>0%</c:formatCode>
                <c:ptCount val="3"/>
                <c:pt idx="0">
                  <c:v>0</c:v>
                </c:pt>
                <c:pt idx="1">
                  <c:v>0</c:v>
                </c:pt>
                <c:pt idx="2">
                  <c:v>0</c:v>
                </c:pt>
              </c:numCache>
            </c:numRef>
          </c:val>
          <c:extLst>
            <c:ext xmlns:c16="http://schemas.microsoft.com/office/drawing/2014/chart" uri="{C3380CC4-5D6E-409C-BE32-E72D297353CC}">
              <c16:uniqueId val="{00000001-06AD-4373-84E5-564616BF4913}"/>
            </c:ext>
          </c:extLst>
        </c:ser>
        <c:ser>
          <c:idx val="2"/>
          <c:order val="2"/>
          <c:tx>
            <c:strRef>
              <c:f>'18. Financial Ratios'!$C$61</c:f>
              <c:strCache>
                <c:ptCount val="1"/>
                <c:pt idx="0">
                  <c:v>    EBITDA to Revenue</c:v>
                </c:pt>
              </c:strCache>
            </c:strRef>
          </c:tx>
          <c:spPr>
            <a:solidFill>
              <a:srgbClr val="9BBB59"/>
            </a:solidFill>
            <a:ln w="25400">
              <a:noFill/>
            </a:ln>
          </c:spPr>
          <c:invertIfNegative val="0"/>
          <c:cat>
            <c:strRef>
              <c:f>'18. Financial Ratios'!$D$58:$F$58</c:f>
              <c:strCache>
                <c:ptCount val="3"/>
                <c:pt idx="0">
                  <c:v>Year 1 </c:v>
                </c:pt>
                <c:pt idx="1">
                  <c:v>Year 2</c:v>
                </c:pt>
                <c:pt idx="2">
                  <c:v>Year 3</c:v>
                </c:pt>
              </c:strCache>
            </c:strRef>
          </c:cat>
          <c:val>
            <c:numRef>
              <c:f>'18. Financial Ratios'!$D$61:$F$61</c:f>
              <c:numCache>
                <c:formatCode>0%</c:formatCode>
                <c:ptCount val="3"/>
                <c:pt idx="0">
                  <c:v>0</c:v>
                </c:pt>
                <c:pt idx="1">
                  <c:v>0</c:v>
                </c:pt>
                <c:pt idx="2">
                  <c:v>0</c:v>
                </c:pt>
              </c:numCache>
            </c:numRef>
          </c:val>
          <c:extLst>
            <c:ext xmlns:c16="http://schemas.microsoft.com/office/drawing/2014/chart" uri="{C3380CC4-5D6E-409C-BE32-E72D297353CC}">
              <c16:uniqueId val="{00000002-06AD-4373-84E5-564616BF4913}"/>
            </c:ext>
          </c:extLst>
        </c:ser>
        <c:ser>
          <c:idx val="3"/>
          <c:order val="3"/>
          <c:tx>
            <c:strRef>
              <c:f>'18. Financial Ratios'!$C$62</c:f>
              <c:strCache>
                <c:ptCount val="1"/>
                <c:pt idx="0">
                  <c:v>    Return on Assets</c:v>
                </c:pt>
              </c:strCache>
            </c:strRef>
          </c:tx>
          <c:spPr>
            <a:solidFill>
              <a:srgbClr val="8064A2"/>
            </a:solidFill>
            <a:ln w="25400">
              <a:noFill/>
            </a:ln>
          </c:spPr>
          <c:invertIfNegative val="0"/>
          <c:cat>
            <c:strRef>
              <c:f>'18. Financial Ratios'!$D$58:$F$58</c:f>
              <c:strCache>
                <c:ptCount val="3"/>
                <c:pt idx="0">
                  <c:v>Year 1 </c:v>
                </c:pt>
                <c:pt idx="1">
                  <c:v>Year 2</c:v>
                </c:pt>
                <c:pt idx="2">
                  <c:v>Year 3</c:v>
                </c:pt>
              </c:strCache>
            </c:strRef>
          </c:cat>
          <c:val>
            <c:numRef>
              <c:f>'18. Financial Ratios'!$D$62:$F$62</c:f>
              <c:numCache>
                <c:formatCode>0%</c:formatCode>
                <c:ptCount val="3"/>
                <c:pt idx="0">
                  <c:v>0</c:v>
                </c:pt>
                <c:pt idx="1">
                  <c:v>0</c:v>
                </c:pt>
                <c:pt idx="2">
                  <c:v>0</c:v>
                </c:pt>
              </c:numCache>
            </c:numRef>
          </c:val>
          <c:extLst>
            <c:ext xmlns:c16="http://schemas.microsoft.com/office/drawing/2014/chart" uri="{C3380CC4-5D6E-409C-BE32-E72D297353CC}">
              <c16:uniqueId val="{00000003-06AD-4373-84E5-564616BF4913}"/>
            </c:ext>
          </c:extLst>
        </c:ser>
        <c:dLbls>
          <c:showLegendKey val="0"/>
          <c:showVal val="0"/>
          <c:showCatName val="0"/>
          <c:showSerName val="0"/>
          <c:showPercent val="0"/>
          <c:showBubbleSize val="0"/>
        </c:dLbls>
        <c:gapWidth val="219"/>
        <c:overlap val="-27"/>
        <c:axId val="187670591"/>
        <c:axId val="1"/>
      </c:barChart>
      <c:catAx>
        <c:axId val="1876705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n-US"/>
          </a:p>
        </c:txPr>
        <c:crossAx val="1"/>
        <c:crosses val="autoZero"/>
        <c:auto val="1"/>
        <c:lblAlgn val="ctr"/>
        <c:lblOffset val="100"/>
        <c:noMultiLvlLbl val="0"/>
      </c:catAx>
      <c:valAx>
        <c:axId val="1"/>
        <c:scaling>
          <c:orientation val="minMax"/>
        </c:scaling>
        <c:delete val="0"/>
        <c:axPos val="l"/>
        <c:numFmt formatCode="0%"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n-US"/>
          </a:p>
        </c:txPr>
        <c:crossAx val="187670591"/>
        <c:crosses val="autoZero"/>
        <c:crossBetween val="between"/>
      </c:valAx>
      <c:spPr>
        <a:noFill/>
        <a:ln w="25400">
          <a:noFill/>
        </a:ln>
      </c:spPr>
    </c:plotArea>
    <c:legend>
      <c:legendPos val="r"/>
      <c:layout>
        <c:manualLayout>
          <c:xMode val="edge"/>
          <c:yMode val="edge"/>
          <c:x val="0.77174589036416719"/>
          <c:y val="0.18685723578563648"/>
          <c:w val="0.20613963075952368"/>
          <c:h val="0.72320670887403748"/>
        </c:manualLayout>
      </c:layout>
      <c:overlay val="0"/>
      <c:spPr>
        <a:noFill/>
        <a:ln w="25400">
          <a:noFill/>
        </a:ln>
      </c:spPr>
      <c:txPr>
        <a:bodyPr/>
        <a:lstStyle/>
        <a:p>
          <a:pPr>
            <a:defRPr sz="365" b="0" i="0" u="none" strike="noStrike" baseline="0">
              <a:solidFill>
                <a:srgbClr val="333333"/>
              </a:solidFill>
              <a:latin typeface="Calibri"/>
              <a:ea typeface="Calibri"/>
              <a:cs typeface="Calibri"/>
            </a:defRPr>
          </a:pPr>
          <a:endParaRPr lang="en-US"/>
        </a:p>
      </c:txPr>
    </c:legend>
    <c:plotVisOnly val="1"/>
    <c:dispBlanksAs val="gap"/>
    <c:showDLblsOverMax val="0"/>
  </c:chart>
  <c:spPr>
    <a:solidFill>
      <a:schemeClr val="bg1"/>
    </a:solidFill>
    <a:ln w="9525" cap="flat" cmpd="sng" algn="ctr">
      <a:solidFill>
        <a:schemeClr val="bg1"/>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0" i="0" u="none" strike="noStrike" baseline="0">
                <a:solidFill>
                  <a:srgbClr val="000000"/>
                </a:solidFill>
                <a:latin typeface="Arial"/>
                <a:ea typeface="Arial"/>
                <a:cs typeface="Arial"/>
              </a:defRPr>
            </a:pPr>
            <a:r>
              <a:rPr lang="en-GB"/>
              <a:t>Breakeven Analysis</a:t>
            </a:r>
          </a:p>
        </c:rich>
      </c:tx>
      <c:layout>
        <c:manualLayout>
          <c:xMode val="edge"/>
          <c:yMode val="edge"/>
          <c:x val="0.35562523281653413"/>
          <c:y val="2.4810524062135735E-2"/>
        </c:manualLayout>
      </c:layout>
      <c:overlay val="0"/>
      <c:spPr>
        <a:noFill/>
        <a:ln w="25400">
          <a:noFill/>
        </a:ln>
      </c:spPr>
    </c:title>
    <c:autoTitleDeleted val="0"/>
    <c:plotArea>
      <c:layout>
        <c:manualLayout>
          <c:layoutTarget val="inner"/>
          <c:xMode val="edge"/>
          <c:yMode val="edge"/>
          <c:x val="0.15564002479045383"/>
          <c:y val="0.21995578480104877"/>
          <c:w val="0.7835670213588366"/>
          <c:h val="0.59848434469122569"/>
        </c:manualLayout>
      </c:layout>
      <c:lineChart>
        <c:grouping val="standard"/>
        <c:varyColors val="0"/>
        <c:ser>
          <c:idx val="1"/>
          <c:order val="0"/>
          <c:tx>
            <c:strRef>
              <c:f>'19. Breakeven Analysis'!$C$7</c:f>
              <c:strCache>
                <c:ptCount val="1"/>
                <c:pt idx="0">
                  <c:v> NET REVENUE </c:v>
                </c:pt>
              </c:strCache>
            </c:strRef>
          </c:tx>
          <c:spPr>
            <a:ln w="38100">
              <a:solidFill>
                <a:srgbClr val="FF0000"/>
              </a:solidFill>
              <a:prstDash val="solid"/>
            </a:ln>
          </c:spPr>
          <c:marker>
            <c:symbol val="none"/>
          </c:marker>
          <c:cat>
            <c:numRef>
              <c:f>'19. Breakeven Analysis'!$B$8:$B$24</c:f>
              <c:numCache>
                <c:formatCode>_(* #,##0_);_(* \(#,##0\);_(* "-"??_);_(@_)</c:formatCode>
                <c:ptCount val="17"/>
                <c:pt idx="0">
                  <c:v>0</c:v>
                </c:pt>
                <c:pt idx="1">
                  <c:v>2000</c:v>
                </c:pt>
                <c:pt idx="2">
                  <c:v>4000</c:v>
                </c:pt>
                <c:pt idx="3">
                  <c:v>6000</c:v>
                </c:pt>
                <c:pt idx="4">
                  <c:v>8000</c:v>
                </c:pt>
                <c:pt idx="5">
                  <c:v>10000</c:v>
                </c:pt>
                <c:pt idx="6">
                  <c:v>12000</c:v>
                </c:pt>
                <c:pt idx="7">
                  <c:v>14000</c:v>
                </c:pt>
                <c:pt idx="8">
                  <c:v>16000</c:v>
                </c:pt>
                <c:pt idx="9">
                  <c:v>18000</c:v>
                </c:pt>
                <c:pt idx="10">
                  <c:v>20000</c:v>
                </c:pt>
                <c:pt idx="11">
                  <c:v>22000</c:v>
                </c:pt>
                <c:pt idx="12">
                  <c:v>24000</c:v>
                </c:pt>
                <c:pt idx="13">
                  <c:v>26000</c:v>
                </c:pt>
                <c:pt idx="14">
                  <c:v>28000</c:v>
                </c:pt>
                <c:pt idx="15">
                  <c:v>30000</c:v>
                </c:pt>
                <c:pt idx="16">
                  <c:v>32000</c:v>
                </c:pt>
              </c:numCache>
            </c:numRef>
          </c:cat>
          <c:val>
            <c:numRef>
              <c:f>'19. Breakeven Analysis'!$C$8:$C$24</c:f>
              <c:numCache>
                <c:formatCode>"£"#,##0</c:formatCode>
                <c:ptCount val="17"/>
                <c:pt idx="0">
                  <c:v>0</c:v>
                </c:pt>
                <c:pt idx="1">
                  <c:v>100000</c:v>
                </c:pt>
                <c:pt idx="2">
                  <c:v>200000</c:v>
                </c:pt>
                <c:pt idx="3">
                  <c:v>300000</c:v>
                </c:pt>
                <c:pt idx="4">
                  <c:v>400000</c:v>
                </c:pt>
                <c:pt idx="5">
                  <c:v>500000</c:v>
                </c:pt>
                <c:pt idx="6">
                  <c:v>600000</c:v>
                </c:pt>
                <c:pt idx="7">
                  <c:v>700000</c:v>
                </c:pt>
                <c:pt idx="8">
                  <c:v>800000</c:v>
                </c:pt>
                <c:pt idx="9">
                  <c:v>900000</c:v>
                </c:pt>
                <c:pt idx="10">
                  <c:v>1000000</c:v>
                </c:pt>
                <c:pt idx="11">
                  <c:v>1100000</c:v>
                </c:pt>
                <c:pt idx="12">
                  <c:v>1200000</c:v>
                </c:pt>
                <c:pt idx="13">
                  <c:v>1300000</c:v>
                </c:pt>
                <c:pt idx="14">
                  <c:v>1400000</c:v>
                </c:pt>
                <c:pt idx="15">
                  <c:v>1500000</c:v>
                </c:pt>
                <c:pt idx="16">
                  <c:v>1600000</c:v>
                </c:pt>
              </c:numCache>
            </c:numRef>
          </c:val>
          <c:smooth val="0"/>
          <c:extLst>
            <c:ext xmlns:c16="http://schemas.microsoft.com/office/drawing/2014/chart" uri="{C3380CC4-5D6E-409C-BE32-E72D297353CC}">
              <c16:uniqueId val="{00000000-6EDD-4718-8ABE-2AF2D7F88648}"/>
            </c:ext>
          </c:extLst>
        </c:ser>
        <c:ser>
          <c:idx val="2"/>
          <c:order val="1"/>
          <c:tx>
            <c:strRef>
              <c:f>'19. Breakeven Analysis'!$D$7</c:f>
              <c:strCache>
                <c:ptCount val="1"/>
                <c:pt idx="0">
                  <c:v>FIXED COST</c:v>
                </c:pt>
              </c:strCache>
            </c:strRef>
          </c:tx>
          <c:spPr>
            <a:ln w="12700">
              <a:solidFill>
                <a:srgbClr val="000000"/>
              </a:solidFill>
              <a:prstDash val="solid"/>
            </a:ln>
          </c:spPr>
          <c:marker>
            <c:symbol val="none"/>
          </c:marker>
          <c:cat>
            <c:numRef>
              <c:f>'19. Breakeven Analysis'!$B$8:$B$24</c:f>
              <c:numCache>
                <c:formatCode>_(* #,##0_);_(* \(#,##0\);_(* "-"??_);_(@_)</c:formatCode>
                <c:ptCount val="17"/>
                <c:pt idx="0">
                  <c:v>0</c:v>
                </c:pt>
                <c:pt idx="1">
                  <c:v>2000</c:v>
                </c:pt>
                <c:pt idx="2">
                  <c:v>4000</c:v>
                </c:pt>
                <c:pt idx="3">
                  <c:v>6000</c:v>
                </c:pt>
                <c:pt idx="4">
                  <c:v>8000</c:v>
                </c:pt>
                <c:pt idx="5">
                  <c:v>10000</c:v>
                </c:pt>
                <c:pt idx="6">
                  <c:v>12000</c:v>
                </c:pt>
                <c:pt idx="7">
                  <c:v>14000</c:v>
                </c:pt>
                <c:pt idx="8">
                  <c:v>16000</c:v>
                </c:pt>
                <c:pt idx="9">
                  <c:v>18000</c:v>
                </c:pt>
                <c:pt idx="10">
                  <c:v>20000</c:v>
                </c:pt>
                <c:pt idx="11">
                  <c:v>22000</c:v>
                </c:pt>
                <c:pt idx="12">
                  <c:v>24000</c:v>
                </c:pt>
                <c:pt idx="13">
                  <c:v>26000</c:v>
                </c:pt>
                <c:pt idx="14">
                  <c:v>28000</c:v>
                </c:pt>
                <c:pt idx="15">
                  <c:v>30000</c:v>
                </c:pt>
                <c:pt idx="16">
                  <c:v>32000</c:v>
                </c:pt>
              </c:numCache>
            </c:numRef>
          </c:cat>
          <c:val>
            <c:numRef>
              <c:f>'19. Breakeven Analysis'!$D$8:$D$24</c:f>
              <c:numCache>
                <c:formatCode>"£"#,##0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1"/>
          <c:extLst>
            <c:ext xmlns:c16="http://schemas.microsoft.com/office/drawing/2014/chart" uri="{C3380CC4-5D6E-409C-BE32-E72D297353CC}">
              <c16:uniqueId val="{00000001-6EDD-4718-8ABE-2AF2D7F88648}"/>
            </c:ext>
          </c:extLst>
        </c:ser>
        <c:dLbls>
          <c:showLegendKey val="0"/>
          <c:showVal val="0"/>
          <c:showCatName val="0"/>
          <c:showSerName val="0"/>
          <c:showPercent val="0"/>
          <c:showBubbleSize val="0"/>
        </c:dLbls>
        <c:smooth val="0"/>
        <c:axId val="187791775"/>
        <c:axId val="1"/>
      </c:lineChart>
      <c:catAx>
        <c:axId val="187791775"/>
        <c:scaling>
          <c:orientation val="minMax"/>
        </c:scaling>
        <c:delete val="0"/>
        <c:axPos val="b"/>
        <c:title>
          <c:tx>
            <c:rich>
              <a:bodyPr/>
              <a:lstStyle/>
              <a:p>
                <a:pPr>
                  <a:defRPr sz="900" b="0" i="0" u="none" strike="noStrike" baseline="0">
                    <a:solidFill>
                      <a:srgbClr val="000000"/>
                    </a:solidFill>
                    <a:latin typeface="Arial"/>
                    <a:ea typeface="Arial"/>
                    <a:cs typeface="Arial"/>
                  </a:defRPr>
                </a:pPr>
                <a:r>
                  <a:rPr lang="en-GB"/>
                  <a:t>CASES</a:t>
                </a:r>
              </a:p>
            </c:rich>
          </c:tx>
          <c:layout>
            <c:manualLayout>
              <c:xMode val="edge"/>
              <c:yMode val="edge"/>
              <c:x val="0.48075567430090815"/>
              <c:y val="0.93838856245688329"/>
            </c:manualLayout>
          </c:layout>
          <c:overlay val="0"/>
          <c:spPr>
            <a:noFill/>
            <a:ln w="25400">
              <a:noFill/>
            </a:ln>
          </c:spPr>
        </c:title>
        <c:numFmt formatCode="General" sourceLinked="0"/>
        <c:majorTickMark val="none"/>
        <c:minorTickMark val="none"/>
        <c:tickLblPos val="nextTo"/>
        <c:spPr>
          <a:ln w="25400">
            <a:solidFill>
              <a:srgbClr val="FFFFFF"/>
            </a:solidFill>
            <a:prstDash val="solid"/>
          </a:ln>
        </c:spPr>
        <c:txPr>
          <a:bodyPr rot="-5400000" vert="horz"/>
          <a:lstStyle/>
          <a:p>
            <a:pPr>
              <a:defRPr sz="900" b="0" i="0" u="none" strike="noStrike" baseline="0">
                <a:solidFill>
                  <a:srgbClr val="000000"/>
                </a:solidFill>
                <a:latin typeface="Arial"/>
                <a:ea typeface="Arial"/>
                <a:cs typeface="Arial"/>
              </a:defRPr>
            </a:pPr>
            <a:endParaRPr lang="en-US"/>
          </a:p>
        </c:txPr>
        <c:crossAx val="1"/>
        <c:crosses val="autoZero"/>
        <c:auto val="0"/>
        <c:lblAlgn val="ctr"/>
        <c:lblOffset val="100"/>
        <c:tickLblSkip val="1"/>
        <c:tickMarkSkip val="1"/>
        <c:noMultiLvlLbl val="0"/>
      </c:catAx>
      <c:valAx>
        <c:axId val="1"/>
        <c:scaling>
          <c:orientation val="minMax"/>
        </c:scaling>
        <c:delete val="0"/>
        <c:axPos val="l"/>
        <c:title>
          <c:tx>
            <c:rich>
              <a:bodyPr/>
              <a:lstStyle/>
              <a:p>
                <a:pPr>
                  <a:defRPr sz="900" b="0" i="0" u="none" strike="noStrike" baseline="0">
                    <a:solidFill>
                      <a:srgbClr val="000000"/>
                    </a:solidFill>
                    <a:latin typeface="Arial"/>
                    <a:ea typeface="Arial"/>
                    <a:cs typeface="Arial"/>
                  </a:defRPr>
                </a:pPr>
                <a:r>
                  <a:rPr lang="en-GB"/>
                  <a:t>COST-VOLUME-PROFIT</a:t>
                </a:r>
              </a:p>
            </c:rich>
          </c:tx>
          <c:layout>
            <c:manualLayout>
              <c:xMode val="edge"/>
              <c:yMode val="edge"/>
              <c:x val="1.402114295256323E-2"/>
              <c:y val="0.31253657492209247"/>
            </c:manualLayout>
          </c:layout>
          <c:overlay val="0"/>
          <c:spPr>
            <a:noFill/>
            <a:ln w="25400">
              <a:noFill/>
            </a:ln>
          </c:spPr>
        </c:title>
        <c:numFmt formatCode="&quot;£&quot;#,##0" sourceLinked="1"/>
        <c:majorTickMark val="none"/>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n-US"/>
          </a:p>
        </c:txPr>
        <c:crossAx val="187791775"/>
        <c:crosses val="autoZero"/>
        <c:crossBetween val="midCat"/>
      </c:valAx>
      <c:spPr>
        <a:solidFill>
          <a:srgbClr val="FFFFFF"/>
        </a:solidFill>
        <a:ln w="25400">
          <a:noFill/>
        </a:ln>
      </c:spPr>
    </c:plotArea>
    <c:plotVisOnly val="1"/>
    <c:dispBlanksAs val="gap"/>
    <c:showDLblsOverMax val="0"/>
  </c:chart>
  <c:spPr>
    <a:solidFill>
      <a:schemeClr val="bg1"/>
    </a:solidFill>
    <a:ln w="3175">
      <a:solidFill>
        <a:schemeClr val="bg1"/>
      </a:solidFill>
      <a:prstDash val="solid"/>
    </a:ln>
    <a:effectLst/>
  </c:spPr>
  <c:txPr>
    <a:bodyPr/>
    <a:lstStyle/>
    <a:p>
      <a:pPr>
        <a:defRPr sz="9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0" i="0" u="none" strike="noStrike" baseline="0">
                <a:solidFill>
                  <a:srgbClr val="333333"/>
                </a:solidFill>
                <a:latin typeface="Calibri"/>
                <a:ea typeface="Calibri"/>
                <a:cs typeface="Calibri"/>
              </a:defRPr>
            </a:pPr>
            <a:r>
              <a:rPr lang="en-GB"/>
              <a:t>Revenue By Year (000s)</a:t>
            </a:r>
          </a:p>
        </c:rich>
      </c:tx>
      <c:overlay val="0"/>
      <c:spPr>
        <a:noFill/>
        <a:ln w="25400">
          <a:noFill/>
        </a:ln>
      </c:spPr>
    </c:title>
    <c:autoTitleDeleted val="0"/>
    <c:plotArea>
      <c:layout/>
      <c:barChart>
        <c:barDir val="col"/>
        <c:grouping val="clustered"/>
        <c:varyColors val="0"/>
        <c:ser>
          <c:idx val="0"/>
          <c:order val="0"/>
          <c:spPr>
            <a:solidFill>
              <a:srgbClr val="4F81BD"/>
            </a:solidFill>
            <a:ln w="25400">
              <a:noFill/>
            </a:ln>
          </c:spPr>
          <c:invertIfNegative val="0"/>
          <c:dLbls>
            <c:numFmt formatCode="[$$-C09]#,##0" sourceLinked="0"/>
            <c:spPr>
              <a:noFill/>
              <a:ln w="25400">
                <a:noFill/>
              </a:ln>
            </c:spPr>
            <c:txPr>
              <a:bodyPr wrap="square" lIns="38100" tIns="19050" rIns="38100" bIns="19050" anchor="ctr">
                <a:spAutoFit/>
              </a:bodyPr>
              <a:lstStyle/>
              <a:p>
                <a:pPr>
                  <a:defRPr sz="1100" b="0" i="0" u="none" strike="noStrike" baseline="0">
                    <a:solidFill>
                      <a:srgbClr val="000000"/>
                    </a:solidFill>
                    <a:latin typeface="Calibri"/>
                    <a:ea typeface="Calibri"/>
                    <a:cs typeface="Calibri"/>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 Income Statement'!$E$175:$I$175</c:f>
              <c:strCache>
                <c:ptCount val="5"/>
                <c:pt idx="0">
                  <c:v>Year 1 </c:v>
                </c:pt>
                <c:pt idx="1">
                  <c:v>Year 2</c:v>
                </c:pt>
                <c:pt idx="2">
                  <c:v>Year 3</c:v>
                </c:pt>
                <c:pt idx="3">
                  <c:v>Year 4</c:v>
                </c:pt>
                <c:pt idx="4">
                  <c:v>Year 5</c:v>
                </c:pt>
              </c:strCache>
            </c:strRef>
          </c:cat>
          <c:val>
            <c:numRef>
              <c:f>'8. Income Statement'!$E$176:$I$176</c:f>
              <c:numCache>
                <c:formatCode>General</c:formatCode>
                <c:ptCount val="5"/>
                <c:pt idx="0">
                  <c:v>0</c:v>
                </c:pt>
                <c:pt idx="1">
                  <c:v>0</c:v>
                </c:pt>
                <c:pt idx="2" formatCode="0">
                  <c:v>0</c:v>
                </c:pt>
                <c:pt idx="3" formatCode="0">
                  <c:v>0</c:v>
                </c:pt>
                <c:pt idx="4" formatCode="0">
                  <c:v>0</c:v>
                </c:pt>
              </c:numCache>
            </c:numRef>
          </c:val>
          <c:extLst>
            <c:ext xmlns:c16="http://schemas.microsoft.com/office/drawing/2014/chart" uri="{C3380CC4-5D6E-409C-BE32-E72D297353CC}">
              <c16:uniqueId val="{00000000-B344-4223-90C9-28A0023DDE22}"/>
            </c:ext>
          </c:extLst>
        </c:ser>
        <c:dLbls>
          <c:showLegendKey val="0"/>
          <c:showVal val="0"/>
          <c:showCatName val="0"/>
          <c:showSerName val="0"/>
          <c:showPercent val="0"/>
          <c:showBubbleSize val="0"/>
        </c:dLbls>
        <c:gapWidth val="219"/>
        <c:overlap val="-27"/>
        <c:axId val="187788527"/>
        <c:axId val="1"/>
      </c:barChart>
      <c:catAx>
        <c:axId val="18778852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1050" b="0" i="0" u="none" strike="noStrike" baseline="0">
                <a:solidFill>
                  <a:srgbClr val="333333"/>
                </a:solidFill>
                <a:latin typeface="Calibri"/>
                <a:ea typeface="Calibri"/>
                <a:cs typeface="Calibri"/>
              </a:defRPr>
            </a:pPr>
            <a:endParaRPr lang="en-US"/>
          </a:p>
        </c:txPr>
        <c:crossAx val="1"/>
        <c:crosses val="autoZero"/>
        <c:auto val="1"/>
        <c:lblAlgn val="ctr"/>
        <c:lblOffset val="100"/>
        <c:noMultiLvlLbl val="0"/>
      </c:catAx>
      <c:valAx>
        <c:axId val="1"/>
        <c:scaling>
          <c:orientation val="minMax"/>
        </c:scaling>
        <c:delete val="0"/>
        <c:axPos val="l"/>
        <c:numFmt formatCode="General" sourceLinked="1"/>
        <c:majorTickMark val="none"/>
        <c:minorTickMark val="none"/>
        <c:tickLblPos val="nextTo"/>
        <c:spPr>
          <a:ln w="9525">
            <a:noFill/>
          </a:ln>
        </c:spPr>
        <c:txPr>
          <a:bodyPr rot="0" vert="horz"/>
          <a:lstStyle/>
          <a:p>
            <a:pPr>
              <a:defRPr sz="1100" b="0" i="0" u="none" strike="noStrike" baseline="0">
                <a:solidFill>
                  <a:srgbClr val="333333"/>
                </a:solidFill>
                <a:latin typeface="Calibri"/>
                <a:ea typeface="Calibri"/>
                <a:cs typeface="Calibri"/>
              </a:defRPr>
            </a:pPr>
            <a:endParaRPr lang="en-US"/>
          </a:p>
        </c:txPr>
        <c:crossAx val="187788527"/>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bg1"/>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0" i="0" u="none" strike="noStrike" baseline="0">
                <a:solidFill>
                  <a:srgbClr val="333333"/>
                </a:solidFill>
                <a:latin typeface="Calibri"/>
                <a:ea typeface="Calibri"/>
                <a:cs typeface="Calibri"/>
              </a:defRPr>
            </a:pPr>
            <a:r>
              <a:rPr lang="en-GB"/>
              <a:t>Year 1 Revenue Monthly</a:t>
            </a:r>
          </a:p>
        </c:rich>
      </c:tx>
      <c:overlay val="0"/>
      <c:spPr>
        <a:noFill/>
        <a:ln w="25400">
          <a:noFill/>
        </a:ln>
      </c:spPr>
    </c:title>
    <c:autoTitleDeleted val="0"/>
    <c:plotArea>
      <c:layout/>
      <c:barChart>
        <c:barDir val="col"/>
        <c:grouping val="clustered"/>
        <c:varyColors val="0"/>
        <c:ser>
          <c:idx val="0"/>
          <c:order val="0"/>
          <c:spPr>
            <a:solidFill>
              <a:srgbClr val="4F81BD"/>
            </a:solidFill>
            <a:ln w="25400">
              <a:noFill/>
            </a:ln>
          </c:spPr>
          <c:invertIfNegative val="0"/>
          <c:cat>
            <c:strRef>
              <c:f>'8. Income Statement'!$D$171:$O$171</c:f>
              <c:strCache>
                <c:ptCount val="12"/>
                <c:pt idx="0">
                  <c:v>Month 1</c:v>
                </c:pt>
                <c:pt idx="1">
                  <c:v>Month 2</c:v>
                </c:pt>
                <c:pt idx="2">
                  <c:v>Month 3</c:v>
                </c:pt>
                <c:pt idx="3">
                  <c:v>Month 4</c:v>
                </c:pt>
                <c:pt idx="4">
                  <c:v>Month 5</c:v>
                </c:pt>
                <c:pt idx="5">
                  <c:v>Month 6</c:v>
                </c:pt>
                <c:pt idx="6">
                  <c:v>Month 7</c:v>
                </c:pt>
                <c:pt idx="7">
                  <c:v>Month 8</c:v>
                </c:pt>
                <c:pt idx="8">
                  <c:v>Month 9</c:v>
                </c:pt>
                <c:pt idx="9">
                  <c:v>Month 10</c:v>
                </c:pt>
                <c:pt idx="10">
                  <c:v>Month 11</c:v>
                </c:pt>
                <c:pt idx="11">
                  <c:v>Month 12</c:v>
                </c:pt>
              </c:strCache>
            </c:strRef>
          </c:cat>
          <c:val>
            <c:numRef>
              <c:f>'8. Income Statement'!$D$172:$O$172</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1632-4C30-B6A3-07A3AD4D4105}"/>
            </c:ext>
          </c:extLst>
        </c:ser>
        <c:dLbls>
          <c:showLegendKey val="0"/>
          <c:showVal val="0"/>
          <c:showCatName val="0"/>
          <c:showSerName val="0"/>
          <c:showPercent val="0"/>
          <c:showBubbleSize val="0"/>
        </c:dLbls>
        <c:gapWidth val="219"/>
        <c:overlap val="-27"/>
        <c:axId val="187785279"/>
        <c:axId val="1"/>
      </c:barChart>
      <c:catAx>
        <c:axId val="187785279"/>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sz="1050" b="0" i="0" u="none" strike="noStrike" baseline="0">
                <a:solidFill>
                  <a:srgbClr val="333333"/>
                </a:solidFill>
                <a:latin typeface="Calibri"/>
                <a:ea typeface="Calibri"/>
                <a:cs typeface="Calibri"/>
              </a:defRPr>
            </a:pPr>
            <a:endParaRPr lang="en-US"/>
          </a:p>
        </c:txPr>
        <c:crossAx val="1"/>
        <c:crosses val="autoZero"/>
        <c:auto val="1"/>
        <c:lblAlgn val="ctr"/>
        <c:lblOffset val="100"/>
        <c:noMultiLvlLbl val="0"/>
      </c:catAx>
      <c:valAx>
        <c:axId val="1"/>
        <c:scaling>
          <c:orientation val="minMax"/>
        </c:scaling>
        <c:delete val="0"/>
        <c:axPos val="l"/>
        <c:numFmt formatCode="_(* #,##0_);_(* \(#,##0\);_(* &quot;-&quot;??_);_(@_)" sourceLinked="1"/>
        <c:majorTickMark val="out"/>
        <c:minorTickMark val="none"/>
        <c:tickLblPos val="nextTo"/>
        <c:spPr>
          <a:ln w="9525">
            <a:noFill/>
          </a:ln>
        </c:spPr>
        <c:txPr>
          <a:bodyPr rot="0" vert="horz"/>
          <a:lstStyle/>
          <a:p>
            <a:pPr>
              <a:defRPr sz="1050" b="0" i="0" u="none" strike="noStrike" baseline="0">
                <a:solidFill>
                  <a:srgbClr val="333333"/>
                </a:solidFill>
                <a:latin typeface="Calibri"/>
                <a:ea typeface="Calibri"/>
                <a:cs typeface="Calibri"/>
              </a:defRPr>
            </a:pPr>
            <a:endParaRPr lang="en-US"/>
          </a:p>
        </c:txPr>
        <c:crossAx val="187785279"/>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bg1"/>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0" i="0" u="none" strike="noStrike" baseline="0">
                <a:solidFill>
                  <a:srgbClr val="333333"/>
                </a:solidFill>
                <a:latin typeface="Calibri"/>
                <a:ea typeface="Calibri"/>
                <a:cs typeface="Calibri"/>
              </a:defRPr>
            </a:pPr>
            <a:r>
              <a:rPr lang="en-GB"/>
              <a:t>Revenue</a:t>
            </a:r>
          </a:p>
        </c:rich>
      </c:tx>
      <c:overlay val="0"/>
      <c:spPr>
        <a:noFill/>
        <a:ln w="25400">
          <a:noFill/>
        </a:ln>
      </c:spPr>
    </c:title>
    <c:autoTitleDeleted val="0"/>
    <c:plotArea>
      <c:layout/>
      <c:barChart>
        <c:barDir val="col"/>
        <c:grouping val="clustered"/>
        <c:varyColors val="0"/>
        <c:ser>
          <c:idx val="0"/>
          <c:order val="0"/>
          <c:tx>
            <c:strRef>
              <c:f>'8. Income Statement'!$D$166</c:f>
              <c:strCache>
                <c:ptCount val="1"/>
                <c:pt idx="0">
                  <c:v>Best Case</c:v>
                </c:pt>
              </c:strCache>
            </c:strRef>
          </c:tx>
          <c:spPr>
            <a:solidFill>
              <a:srgbClr val="4F81BD"/>
            </a:solidFill>
            <a:ln w="25400">
              <a:noFill/>
            </a:ln>
          </c:spPr>
          <c:invertIfNegative val="0"/>
          <c:cat>
            <c:strRef>
              <c:f>'8. Income Statement'!$E$165:$I$165</c:f>
              <c:strCache>
                <c:ptCount val="5"/>
                <c:pt idx="0">
                  <c:v>Year 1</c:v>
                </c:pt>
                <c:pt idx="1">
                  <c:v>Year 2</c:v>
                </c:pt>
                <c:pt idx="2">
                  <c:v>Year 3</c:v>
                </c:pt>
                <c:pt idx="3">
                  <c:v>Year 4</c:v>
                </c:pt>
                <c:pt idx="4">
                  <c:v>Year 5</c:v>
                </c:pt>
              </c:strCache>
            </c:strRef>
          </c:cat>
          <c:val>
            <c:numRef>
              <c:f>'8. Income Statement'!$E$166:$I$166</c:f>
              <c:numCache>
                <c:formatCode>_([$$-409]* #,##0.00_);_([$$-409]* \(#,##0.00\);_([$$-409]* "-"??_);_(@_)</c:formatCode>
                <c:ptCount val="5"/>
                <c:pt idx="0">
                  <c:v>0</c:v>
                </c:pt>
                <c:pt idx="1">
                  <c:v>0</c:v>
                </c:pt>
                <c:pt idx="2">
                  <c:v>0</c:v>
                </c:pt>
                <c:pt idx="3">
                  <c:v>0</c:v>
                </c:pt>
                <c:pt idx="4">
                  <c:v>0</c:v>
                </c:pt>
              </c:numCache>
            </c:numRef>
          </c:val>
          <c:extLst>
            <c:ext xmlns:c16="http://schemas.microsoft.com/office/drawing/2014/chart" uri="{C3380CC4-5D6E-409C-BE32-E72D297353CC}">
              <c16:uniqueId val="{00000000-96BE-4942-84DB-6060FDC6188F}"/>
            </c:ext>
          </c:extLst>
        </c:ser>
        <c:ser>
          <c:idx val="1"/>
          <c:order val="1"/>
          <c:tx>
            <c:strRef>
              <c:f>'8. Income Statement'!$D$167</c:f>
              <c:strCache>
                <c:ptCount val="1"/>
                <c:pt idx="0">
                  <c:v>Most Likely</c:v>
                </c:pt>
              </c:strCache>
            </c:strRef>
          </c:tx>
          <c:spPr>
            <a:solidFill>
              <a:srgbClr val="C0504D"/>
            </a:solidFill>
            <a:ln w="25400">
              <a:noFill/>
            </a:ln>
          </c:spPr>
          <c:invertIfNegative val="0"/>
          <c:cat>
            <c:strRef>
              <c:f>'8. Income Statement'!$E$165:$I$165</c:f>
              <c:strCache>
                <c:ptCount val="5"/>
                <c:pt idx="0">
                  <c:v>Year 1</c:v>
                </c:pt>
                <c:pt idx="1">
                  <c:v>Year 2</c:v>
                </c:pt>
                <c:pt idx="2">
                  <c:v>Year 3</c:v>
                </c:pt>
                <c:pt idx="3">
                  <c:v>Year 4</c:v>
                </c:pt>
                <c:pt idx="4">
                  <c:v>Year 5</c:v>
                </c:pt>
              </c:strCache>
            </c:strRef>
          </c:cat>
          <c:val>
            <c:numRef>
              <c:f>'8. Income Statement'!$E$167:$I$167</c:f>
              <c:numCache>
                <c:formatCode>_([$$-409]* #,##0.00_);_([$$-409]* \(#,##0.00\);_([$$-409]* "-"??_);_(@_)</c:formatCode>
                <c:ptCount val="5"/>
                <c:pt idx="0">
                  <c:v>0</c:v>
                </c:pt>
                <c:pt idx="1">
                  <c:v>0</c:v>
                </c:pt>
                <c:pt idx="2">
                  <c:v>0</c:v>
                </c:pt>
                <c:pt idx="3">
                  <c:v>0</c:v>
                </c:pt>
                <c:pt idx="4">
                  <c:v>0</c:v>
                </c:pt>
              </c:numCache>
            </c:numRef>
          </c:val>
          <c:extLst>
            <c:ext xmlns:c16="http://schemas.microsoft.com/office/drawing/2014/chart" uri="{C3380CC4-5D6E-409C-BE32-E72D297353CC}">
              <c16:uniqueId val="{00000001-96BE-4942-84DB-6060FDC6188F}"/>
            </c:ext>
          </c:extLst>
        </c:ser>
        <c:ser>
          <c:idx val="2"/>
          <c:order val="2"/>
          <c:tx>
            <c:strRef>
              <c:f>'8. Income Statement'!$D$168</c:f>
              <c:strCache>
                <c:ptCount val="1"/>
                <c:pt idx="0">
                  <c:v>Worst Case</c:v>
                </c:pt>
              </c:strCache>
            </c:strRef>
          </c:tx>
          <c:spPr>
            <a:solidFill>
              <a:srgbClr val="9BBB59"/>
            </a:solidFill>
            <a:ln w="25400">
              <a:noFill/>
            </a:ln>
          </c:spPr>
          <c:invertIfNegative val="0"/>
          <c:cat>
            <c:strRef>
              <c:f>'8. Income Statement'!$E$165:$I$165</c:f>
              <c:strCache>
                <c:ptCount val="5"/>
                <c:pt idx="0">
                  <c:v>Year 1</c:v>
                </c:pt>
                <c:pt idx="1">
                  <c:v>Year 2</c:v>
                </c:pt>
                <c:pt idx="2">
                  <c:v>Year 3</c:v>
                </c:pt>
                <c:pt idx="3">
                  <c:v>Year 4</c:v>
                </c:pt>
                <c:pt idx="4">
                  <c:v>Year 5</c:v>
                </c:pt>
              </c:strCache>
            </c:strRef>
          </c:cat>
          <c:val>
            <c:numRef>
              <c:f>'8. Income Statement'!$E$168:$I$168</c:f>
              <c:numCache>
                <c:formatCode>_([$$-409]* #,##0.00_);_([$$-409]* \(#,##0.00\);_([$$-409]* "-"??_);_(@_)</c:formatCode>
                <c:ptCount val="5"/>
                <c:pt idx="0">
                  <c:v>0</c:v>
                </c:pt>
                <c:pt idx="1">
                  <c:v>0</c:v>
                </c:pt>
                <c:pt idx="2">
                  <c:v>0</c:v>
                </c:pt>
                <c:pt idx="3">
                  <c:v>0</c:v>
                </c:pt>
                <c:pt idx="4">
                  <c:v>0</c:v>
                </c:pt>
              </c:numCache>
            </c:numRef>
          </c:val>
          <c:extLst>
            <c:ext xmlns:c16="http://schemas.microsoft.com/office/drawing/2014/chart" uri="{C3380CC4-5D6E-409C-BE32-E72D297353CC}">
              <c16:uniqueId val="{00000002-96BE-4942-84DB-6060FDC6188F}"/>
            </c:ext>
          </c:extLst>
        </c:ser>
        <c:dLbls>
          <c:showLegendKey val="0"/>
          <c:showVal val="0"/>
          <c:showCatName val="0"/>
          <c:showSerName val="0"/>
          <c:showPercent val="0"/>
          <c:showBubbleSize val="0"/>
        </c:dLbls>
        <c:gapWidth val="219"/>
        <c:overlap val="-27"/>
        <c:axId val="188075343"/>
        <c:axId val="1"/>
      </c:barChart>
      <c:catAx>
        <c:axId val="1880753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1050" b="0" i="0" u="none" strike="noStrike" baseline="0">
                <a:solidFill>
                  <a:srgbClr val="333333"/>
                </a:solidFill>
                <a:latin typeface="Calibri"/>
                <a:ea typeface="Calibri"/>
                <a:cs typeface="Calibri"/>
              </a:defRPr>
            </a:pPr>
            <a:endParaRPr lang="en-US"/>
          </a:p>
        </c:txPr>
        <c:crossAx val="1"/>
        <c:crosses val="autoZero"/>
        <c:auto val="1"/>
        <c:lblAlgn val="ctr"/>
        <c:lblOffset val="100"/>
        <c:noMultiLvlLbl val="0"/>
      </c:catAx>
      <c:valAx>
        <c:axId val="1"/>
        <c:scaling>
          <c:orientation val="minMax"/>
        </c:scaling>
        <c:delete val="0"/>
        <c:axPos val="l"/>
        <c:numFmt formatCode="_([$$-409]* #,##0.00_);_([$$-409]* \(#,##0.00\);_([$$-409]* &quot;-&quot;??_);_(@_)" sourceLinked="1"/>
        <c:majorTickMark val="none"/>
        <c:minorTickMark val="none"/>
        <c:tickLblPos val="nextTo"/>
        <c:spPr>
          <a:ln w="9525">
            <a:noFill/>
          </a:ln>
        </c:spPr>
        <c:txPr>
          <a:bodyPr rot="0" vert="horz"/>
          <a:lstStyle/>
          <a:p>
            <a:pPr>
              <a:defRPr sz="1050" b="0" i="0" u="none" strike="noStrike" baseline="0">
                <a:solidFill>
                  <a:srgbClr val="333333"/>
                </a:solidFill>
                <a:latin typeface="Calibri"/>
                <a:ea typeface="Calibri"/>
                <a:cs typeface="Calibri"/>
              </a:defRPr>
            </a:pPr>
            <a:endParaRPr lang="en-US"/>
          </a:p>
        </c:txPr>
        <c:crossAx val="188075343"/>
        <c:crosses val="autoZero"/>
        <c:crossBetween val="between"/>
      </c:valAx>
      <c:spPr>
        <a:noFill/>
        <a:ln w="25400">
          <a:noFill/>
        </a:ln>
      </c:spPr>
    </c:plotArea>
    <c:legend>
      <c:legendPos val="r"/>
      <c:layout>
        <c:manualLayout>
          <c:xMode val="edge"/>
          <c:yMode val="edge"/>
          <c:x val="0.87865573398409968"/>
          <c:y val="0.18519118563502357"/>
          <c:w val="0.10818283811816243"/>
          <c:h val="0.68520738684958715"/>
        </c:manualLayout>
      </c:layout>
      <c:overlay val="0"/>
      <c:spPr>
        <a:noFill/>
        <a:ln w="25400">
          <a:noFill/>
        </a:ln>
      </c:spPr>
      <c:txPr>
        <a:bodyPr/>
        <a:lstStyle/>
        <a:p>
          <a:pPr>
            <a:defRPr sz="780" b="0" i="0" u="none" strike="noStrike" baseline="0">
              <a:solidFill>
                <a:srgbClr val="333333"/>
              </a:solidFill>
              <a:latin typeface="Calibri"/>
              <a:ea typeface="Calibri"/>
              <a:cs typeface="Calibri"/>
            </a:defRPr>
          </a:pPr>
          <a:endParaRPr lang="en-US"/>
        </a:p>
      </c:txPr>
    </c:legend>
    <c:plotVisOnly val="1"/>
    <c:dispBlanksAs val="gap"/>
    <c:showDLblsOverMax val="0"/>
  </c:chart>
  <c:spPr>
    <a:solidFill>
      <a:schemeClr val="bg1"/>
    </a:solidFill>
    <a:ln w="9525" cap="flat" cmpd="sng" algn="ctr">
      <a:solidFill>
        <a:schemeClr val="bg1"/>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0" i="0" u="none" strike="noStrike" baseline="0">
                <a:solidFill>
                  <a:srgbClr val="333333"/>
                </a:solidFill>
                <a:latin typeface="Calibri"/>
                <a:ea typeface="Calibri"/>
                <a:cs typeface="Calibri"/>
              </a:defRPr>
            </a:pPr>
            <a:r>
              <a:rPr lang="en-GB"/>
              <a:t>Year 1 Cash</a:t>
            </a:r>
          </a:p>
        </c:rich>
      </c:tx>
      <c:overlay val="0"/>
      <c:spPr>
        <a:noFill/>
        <a:ln w="25400">
          <a:noFill/>
        </a:ln>
      </c:spPr>
    </c:title>
    <c:autoTitleDeleted val="0"/>
    <c:plotArea>
      <c:layout/>
      <c:barChart>
        <c:barDir val="col"/>
        <c:grouping val="clustered"/>
        <c:varyColors val="0"/>
        <c:ser>
          <c:idx val="0"/>
          <c:order val="0"/>
          <c:tx>
            <c:strRef>
              <c:f>'9. Cash Flow Statement'!$A$138</c:f>
              <c:strCache>
                <c:ptCount val="1"/>
                <c:pt idx="0">
                  <c:v>Net Cash Flows</c:v>
                </c:pt>
              </c:strCache>
            </c:strRef>
          </c:tx>
          <c:spPr>
            <a:solidFill>
              <a:srgbClr val="4F81BD"/>
            </a:solidFill>
            <a:ln w="25400">
              <a:noFill/>
            </a:ln>
          </c:spPr>
          <c:invertIfNegative val="0"/>
          <c:cat>
            <c:strRef>
              <c:f>'9. Cash Flow Statement'!$B$137:$M$137</c:f>
              <c:strCache>
                <c:ptCount val="12"/>
                <c:pt idx="0">
                  <c:v>Month 1</c:v>
                </c:pt>
                <c:pt idx="1">
                  <c:v>Month 2</c:v>
                </c:pt>
                <c:pt idx="2">
                  <c:v>Month 3</c:v>
                </c:pt>
                <c:pt idx="3">
                  <c:v>Month 4</c:v>
                </c:pt>
                <c:pt idx="4">
                  <c:v>Month 5</c:v>
                </c:pt>
                <c:pt idx="5">
                  <c:v>Month 6</c:v>
                </c:pt>
                <c:pt idx="6">
                  <c:v>Month 7</c:v>
                </c:pt>
                <c:pt idx="7">
                  <c:v>Month 8</c:v>
                </c:pt>
                <c:pt idx="8">
                  <c:v>Month 9</c:v>
                </c:pt>
                <c:pt idx="9">
                  <c:v>Month 10</c:v>
                </c:pt>
                <c:pt idx="10">
                  <c:v>Month 11</c:v>
                </c:pt>
                <c:pt idx="11">
                  <c:v>Month 12</c:v>
                </c:pt>
              </c:strCache>
            </c:strRef>
          </c:cat>
          <c:val>
            <c:numRef>
              <c:f>'9. Cash Flow Statement'!$B$138:$M$138</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A9FD-4E11-9257-FFC4BC32A230}"/>
            </c:ext>
          </c:extLst>
        </c:ser>
        <c:ser>
          <c:idx val="1"/>
          <c:order val="1"/>
          <c:tx>
            <c:strRef>
              <c:f>'9. Cash Flow Statement'!$A$139</c:f>
              <c:strCache>
                <c:ptCount val="1"/>
                <c:pt idx="0">
                  <c:v>Cash Balance</c:v>
                </c:pt>
              </c:strCache>
            </c:strRef>
          </c:tx>
          <c:spPr>
            <a:solidFill>
              <a:srgbClr val="C0504D"/>
            </a:solidFill>
            <a:ln w="25400">
              <a:noFill/>
            </a:ln>
          </c:spPr>
          <c:invertIfNegative val="0"/>
          <c:cat>
            <c:strRef>
              <c:f>'9. Cash Flow Statement'!$B$137:$M$137</c:f>
              <c:strCache>
                <c:ptCount val="12"/>
                <c:pt idx="0">
                  <c:v>Month 1</c:v>
                </c:pt>
                <c:pt idx="1">
                  <c:v>Month 2</c:v>
                </c:pt>
                <c:pt idx="2">
                  <c:v>Month 3</c:v>
                </c:pt>
                <c:pt idx="3">
                  <c:v>Month 4</c:v>
                </c:pt>
                <c:pt idx="4">
                  <c:v>Month 5</c:v>
                </c:pt>
                <c:pt idx="5">
                  <c:v>Month 6</c:v>
                </c:pt>
                <c:pt idx="6">
                  <c:v>Month 7</c:v>
                </c:pt>
                <c:pt idx="7">
                  <c:v>Month 8</c:v>
                </c:pt>
                <c:pt idx="8">
                  <c:v>Month 9</c:v>
                </c:pt>
                <c:pt idx="9">
                  <c:v>Month 10</c:v>
                </c:pt>
                <c:pt idx="10">
                  <c:v>Month 11</c:v>
                </c:pt>
                <c:pt idx="11">
                  <c:v>Month 12</c:v>
                </c:pt>
              </c:strCache>
            </c:strRef>
          </c:cat>
          <c:val>
            <c:numRef>
              <c:f>'9. Cash Flow Statement'!$B$139:$M$139</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A9FD-4E11-9257-FFC4BC32A230}"/>
            </c:ext>
          </c:extLst>
        </c:ser>
        <c:dLbls>
          <c:showLegendKey val="0"/>
          <c:showVal val="0"/>
          <c:showCatName val="0"/>
          <c:showSerName val="0"/>
          <c:showPercent val="0"/>
          <c:showBubbleSize val="0"/>
        </c:dLbls>
        <c:gapWidth val="219"/>
        <c:overlap val="-27"/>
        <c:axId val="188075807"/>
        <c:axId val="1"/>
      </c:barChart>
      <c:catAx>
        <c:axId val="1880758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sz="900" b="0" i="0" u="none" strike="noStrike" baseline="0">
                <a:solidFill>
                  <a:srgbClr val="333333"/>
                </a:solidFill>
                <a:latin typeface="Calibri"/>
                <a:ea typeface="Calibri"/>
                <a:cs typeface="Calibri"/>
              </a:defRPr>
            </a:pPr>
            <a:endParaRPr lang="en-US"/>
          </a:p>
        </c:txPr>
        <c:crossAx val="1"/>
        <c:crosses val="autoZero"/>
        <c:auto val="1"/>
        <c:lblAlgn val="ctr"/>
        <c:lblOffset val="100"/>
        <c:noMultiLvlLbl val="0"/>
      </c:catAx>
      <c:valAx>
        <c:axId val="1"/>
        <c:scaling>
          <c:orientation val="minMax"/>
        </c:scaling>
        <c:delete val="0"/>
        <c:axPos val="l"/>
        <c:numFmt formatCode="_(* #,##0_);_(* \(#,##0\);_(* &quot;-&quot;??_);_(@_)"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n-US"/>
          </a:p>
        </c:txPr>
        <c:crossAx val="188075807"/>
        <c:crosses val="autoZero"/>
        <c:crossBetween val="between"/>
      </c:valAx>
      <c:spPr>
        <a:noFill/>
        <a:ln w="25400">
          <a:noFill/>
        </a:ln>
      </c:spPr>
    </c:plotArea>
    <c:legend>
      <c:legendPos val="r"/>
      <c:layout>
        <c:manualLayout>
          <c:xMode val="edge"/>
          <c:yMode val="edge"/>
          <c:x val="0.89758873052859822"/>
          <c:y val="0.22802944673843042"/>
          <c:w val="9.1988907165974354E-2"/>
          <c:h val="0.62914148557952487"/>
        </c:manualLayout>
      </c:layout>
      <c:overlay val="0"/>
      <c:spPr>
        <a:noFill/>
        <a:ln w="25400">
          <a:noFill/>
        </a:ln>
      </c:spPr>
      <c:txPr>
        <a:bodyPr/>
        <a:lstStyle/>
        <a:p>
          <a:pPr>
            <a:defRPr sz="365" b="0" i="0" u="none" strike="noStrike" baseline="0">
              <a:solidFill>
                <a:srgbClr val="333333"/>
              </a:solidFill>
              <a:latin typeface="Calibri"/>
              <a:ea typeface="Calibri"/>
              <a:cs typeface="Calibri"/>
            </a:defRPr>
          </a:pPr>
          <a:endParaRPr lang="en-US"/>
        </a:p>
      </c:txPr>
    </c:legend>
    <c:plotVisOnly val="1"/>
    <c:dispBlanksAs val="gap"/>
    <c:showDLblsOverMax val="0"/>
  </c:chart>
  <c:spPr>
    <a:solidFill>
      <a:schemeClr val="bg1"/>
    </a:solidFill>
    <a:ln w="9525" cap="flat" cmpd="sng" algn="ctr">
      <a:solidFill>
        <a:schemeClr val="bg1"/>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0" i="0" u="none" strike="noStrike" baseline="0">
                <a:solidFill>
                  <a:srgbClr val="333333"/>
                </a:solidFill>
                <a:latin typeface="Calibri"/>
                <a:ea typeface="Calibri"/>
                <a:cs typeface="Calibri"/>
              </a:defRPr>
            </a:pPr>
            <a:r>
              <a:rPr lang="en-GB"/>
              <a:t>Assets</a:t>
            </a:r>
          </a:p>
        </c:rich>
      </c:tx>
      <c:overlay val="0"/>
      <c:spPr>
        <a:noFill/>
        <a:ln w="25400">
          <a:noFill/>
        </a:ln>
      </c:spPr>
    </c:title>
    <c:autoTitleDeleted val="0"/>
    <c:plotArea>
      <c:layout/>
      <c:barChart>
        <c:barDir val="col"/>
        <c:grouping val="clustered"/>
        <c:varyColors val="0"/>
        <c:ser>
          <c:idx val="0"/>
          <c:order val="0"/>
          <c:tx>
            <c:strRef>
              <c:f>'10. Balance Sheet'!$A$77:$A$79</c:f>
              <c:strCache>
                <c:ptCount val="1"/>
                <c:pt idx="0">
                  <c:v>Cash Other Current Assets Long-Term Assets</c:v>
                </c:pt>
              </c:strCache>
            </c:strRef>
          </c:tx>
          <c:spPr>
            <a:solidFill>
              <a:srgbClr val="4F81BD"/>
            </a:solidFill>
            <a:ln w="25400">
              <a:noFill/>
            </a:ln>
          </c:spPr>
          <c:invertIfNegative val="0"/>
          <c:cat>
            <c:strRef>
              <c:f>'10. Balance Sheet'!$B$76:$F$76</c:f>
              <c:strCache>
                <c:ptCount val="5"/>
                <c:pt idx="0">
                  <c:v>Year 1</c:v>
                </c:pt>
                <c:pt idx="1">
                  <c:v>Year 2</c:v>
                </c:pt>
                <c:pt idx="2">
                  <c:v>Year 3</c:v>
                </c:pt>
                <c:pt idx="3">
                  <c:v>Year 4</c:v>
                </c:pt>
                <c:pt idx="4">
                  <c:v>Year 5</c:v>
                </c:pt>
              </c:strCache>
            </c:strRef>
          </c:cat>
          <c:val>
            <c:numRef>
              <c:f>'10. Balance Sheet'!$B$77:$F$77</c:f>
              <c:numCache>
                <c:formatCode>_([$$-409]* #,##0.00_);_([$$-409]* \(#,##0.00\);_([$$-409]* "-"??_);_(@_)</c:formatCode>
                <c:ptCount val="5"/>
                <c:pt idx="0">
                  <c:v>0</c:v>
                </c:pt>
                <c:pt idx="1">
                  <c:v>0</c:v>
                </c:pt>
                <c:pt idx="2">
                  <c:v>0</c:v>
                </c:pt>
                <c:pt idx="3">
                  <c:v>0</c:v>
                </c:pt>
                <c:pt idx="4">
                  <c:v>0</c:v>
                </c:pt>
              </c:numCache>
            </c:numRef>
          </c:val>
          <c:extLst>
            <c:ext xmlns:c16="http://schemas.microsoft.com/office/drawing/2014/chart" uri="{C3380CC4-5D6E-409C-BE32-E72D297353CC}">
              <c16:uniqueId val="{00000000-071D-42A3-B86C-15989A5734B5}"/>
            </c:ext>
          </c:extLst>
        </c:ser>
        <c:ser>
          <c:idx val="1"/>
          <c:order val="1"/>
          <c:tx>
            <c:strRef>
              <c:f>'10. Balance Sheet'!$A$78</c:f>
              <c:strCache>
                <c:ptCount val="1"/>
                <c:pt idx="0">
                  <c:v>Other Current Assets</c:v>
                </c:pt>
              </c:strCache>
            </c:strRef>
          </c:tx>
          <c:spPr>
            <a:solidFill>
              <a:srgbClr val="C0504D"/>
            </a:solidFill>
            <a:ln w="25400">
              <a:noFill/>
            </a:ln>
          </c:spPr>
          <c:invertIfNegative val="0"/>
          <c:cat>
            <c:strRef>
              <c:f>'10. Balance Sheet'!$B$76:$F$76</c:f>
              <c:strCache>
                <c:ptCount val="5"/>
                <c:pt idx="0">
                  <c:v>Year 1</c:v>
                </c:pt>
                <c:pt idx="1">
                  <c:v>Year 2</c:v>
                </c:pt>
                <c:pt idx="2">
                  <c:v>Year 3</c:v>
                </c:pt>
                <c:pt idx="3">
                  <c:v>Year 4</c:v>
                </c:pt>
                <c:pt idx="4">
                  <c:v>Year 5</c:v>
                </c:pt>
              </c:strCache>
            </c:strRef>
          </c:cat>
          <c:val>
            <c:numRef>
              <c:f>'10. Balance Sheet'!$B$78:$D$78</c:f>
              <c:numCache>
                <c:formatCode>_([$$-409]* #,##0.00_);_([$$-409]* \(#,##0.00\);_([$$-409]* "-"??_);_(@_)</c:formatCode>
                <c:ptCount val="3"/>
                <c:pt idx="0">
                  <c:v>0</c:v>
                </c:pt>
                <c:pt idx="1">
                  <c:v>0</c:v>
                </c:pt>
                <c:pt idx="2">
                  <c:v>0</c:v>
                </c:pt>
              </c:numCache>
            </c:numRef>
          </c:val>
          <c:extLst>
            <c:ext xmlns:c16="http://schemas.microsoft.com/office/drawing/2014/chart" uri="{C3380CC4-5D6E-409C-BE32-E72D297353CC}">
              <c16:uniqueId val="{00000001-071D-42A3-B86C-15989A5734B5}"/>
            </c:ext>
          </c:extLst>
        </c:ser>
        <c:ser>
          <c:idx val="2"/>
          <c:order val="2"/>
          <c:tx>
            <c:strRef>
              <c:f>'10. Balance Sheet'!$A$79</c:f>
              <c:strCache>
                <c:ptCount val="1"/>
                <c:pt idx="0">
                  <c:v>Long-Term Assets</c:v>
                </c:pt>
              </c:strCache>
            </c:strRef>
          </c:tx>
          <c:spPr>
            <a:solidFill>
              <a:srgbClr val="9BBB59"/>
            </a:solidFill>
            <a:ln w="25400">
              <a:noFill/>
            </a:ln>
          </c:spPr>
          <c:invertIfNegative val="0"/>
          <c:cat>
            <c:strRef>
              <c:f>'10. Balance Sheet'!$B$76:$F$76</c:f>
              <c:strCache>
                <c:ptCount val="5"/>
                <c:pt idx="0">
                  <c:v>Year 1</c:v>
                </c:pt>
                <c:pt idx="1">
                  <c:v>Year 2</c:v>
                </c:pt>
                <c:pt idx="2">
                  <c:v>Year 3</c:v>
                </c:pt>
                <c:pt idx="3">
                  <c:v>Year 4</c:v>
                </c:pt>
                <c:pt idx="4">
                  <c:v>Year 5</c:v>
                </c:pt>
              </c:strCache>
            </c:strRef>
          </c:cat>
          <c:val>
            <c:numRef>
              <c:f>'10. Balance Sheet'!$B$79:$D$79</c:f>
              <c:numCache>
                <c:formatCode>_([$$-409]* #,##0.00_);_([$$-409]* \(#,##0.00\);_([$$-409]* "-"??_);_(@_)</c:formatCode>
                <c:ptCount val="3"/>
                <c:pt idx="0">
                  <c:v>0</c:v>
                </c:pt>
                <c:pt idx="1">
                  <c:v>0</c:v>
                </c:pt>
                <c:pt idx="2">
                  <c:v>0</c:v>
                </c:pt>
              </c:numCache>
            </c:numRef>
          </c:val>
          <c:extLst>
            <c:ext xmlns:c16="http://schemas.microsoft.com/office/drawing/2014/chart" uri="{C3380CC4-5D6E-409C-BE32-E72D297353CC}">
              <c16:uniqueId val="{00000002-071D-42A3-B86C-15989A5734B5}"/>
            </c:ext>
          </c:extLst>
        </c:ser>
        <c:dLbls>
          <c:showLegendKey val="0"/>
          <c:showVal val="0"/>
          <c:showCatName val="0"/>
          <c:showSerName val="0"/>
          <c:showPercent val="0"/>
          <c:showBubbleSize val="0"/>
        </c:dLbls>
        <c:gapWidth val="219"/>
        <c:overlap val="-27"/>
        <c:axId val="185283551"/>
        <c:axId val="1"/>
      </c:barChart>
      <c:catAx>
        <c:axId val="1852835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n-US"/>
          </a:p>
        </c:txPr>
        <c:crossAx val="1"/>
        <c:crosses val="autoZero"/>
        <c:auto val="1"/>
        <c:lblAlgn val="ctr"/>
        <c:lblOffset val="100"/>
        <c:noMultiLvlLbl val="0"/>
      </c:catAx>
      <c:valAx>
        <c:axId val="1"/>
        <c:scaling>
          <c:orientation val="minMax"/>
        </c:scaling>
        <c:delete val="0"/>
        <c:axPos val="l"/>
        <c:numFmt formatCode="_([$$-409]* #,##0.00_);_([$$-409]* \(#,##0.00\);_([$$-409]* &quot;-&quot;??_);_(@_)"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n-US"/>
          </a:p>
        </c:txPr>
        <c:crossAx val="185283551"/>
        <c:crosses val="autoZero"/>
        <c:crossBetween val="between"/>
      </c:valAx>
      <c:spPr>
        <a:noFill/>
        <a:ln w="25400">
          <a:noFill/>
        </a:ln>
      </c:spPr>
    </c:plotArea>
    <c:legend>
      <c:legendPos val="r"/>
      <c:layout>
        <c:manualLayout>
          <c:xMode val="edge"/>
          <c:yMode val="edge"/>
          <c:x val="0.77073010049827417"/>
          <c:y val="0.24457285693979516"/>
          <c:w val="0.21883852401025655"/>
          <c:h val="0.39675152348011217"/>
        </c:manualLayout>
      </c:layout>
      <c:overlay val="0"/>
      <c:spPr>
        <a:noFill/>
        <a:ln w="25400">
          <a:noFill/>
        </a:ln>
      </c:spPr>
      <c:txPr>
        <a:bodyPr/>
        <a:lstStyle/>
        <a:p>
          <a:pPr>
            <a:defRPr sz="365" b="0" i="0" u="none" strike="noStrike" baseline="0">
              <a:solidFill>
                <a:srgbClr val="333333"/>
              </a:solidFill>
              <a:latin typeface="Calibri"/>
              <a:ea typeface="Calibri"/>
              <a:cs typeface="Calibri"/>
            </a:defRPr>
          </a:pPr>
          <a:endParaRPr lang="en-US"/>
        </a:p>
      </c:txPr>
    </c:legend>
    <c:plotVisOnly val="1"/>
    <c:dispBlanksAs val="gap"/>
    <c:showDLblsOverMax val="0"/>
  </c:chart>
  <c:spPr>
    <a:solidFill>
      <a:schemeClr val="bg1"/>
    </a:solidFill>
    <a:ln w="9525" cap="flat" cmpd="sng" algn="ctr">
      <a:solidFill>
        <a:schemeClr val="bg1"/>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0" i="0" u="none" strike="noStrike" baseline="0">
                <a:solidFill>
                  <a:srgbClr val="333333"/>
                </a:solidFill>
                <a:latin typeface="Calibri"/>
                <a:ea typeface="Calibri"/>
                <a:cs typeface="Calibri"/>
              </a:defRPr>
            </a:pPr>
            <a:r>
              <a:rPr lang="en-GB"/>
              <a:t>Projected Operating Highlights By Year (€000)</a:t>
            </a:r>
          </a:p>
        </c:rich>
      </c:tx>
      <c:overlay val="0"/>
      <c:spPr>
        <a:noFill/>
        <a:ln w="25400">
          <a:noFill/>
        </a:ln>
      </c:spPr>
    </c:title>
    <c:autoTitleDeleted val="0"/>
    <c:plotArea>
      <c:layout/>
      <c:barChart>
        <c:barDir val="col"/>
        <c:grouping val="clustered"/>
        <c:varyColors val="0"/>
        <c:ser>
          <c:idx val="0"/>
          <c:order val="0"/>
          <c:tx>
            <c:strRef>
              <c:f>'11. Year End Summary'!$C$154</c:f>
              <c:strCache>
                <c:ptCount val="1"/>
                <c:pt idx="0">
                  <c:v>Revenue</c:v>
                </c:pt>
              </c:strCache>
            </c:strRef>
          </c:tx>
          <c:spPr>
            <a:solidFill>
              <a:srgbClr val="4F81BD"/>
            </a:solidFill>
            <a:ln w="25400">
              <a:noFill/>
            </a:ln>
          </c:spPr>
          <c:invertIfNegative val="0"/>
          <c:cat>
            <c:strRef>
              <c:f>'11. Year End Summary'!$D$153:$H$153</c:f>
              <c:strCache>
                <c:ptCount val="5"/>
                <c:pt idx="0">
                  <c:v>Year 1</c:v>
                </c:pt>
                <c:pt idx="1">
                  <c:v>Year 2</c:v>
                </c:pt>
                <c:pt idx="2">
                  <c:v>Year 3</c:v>
                </c:pt>
                <c:pt idx="3">
                  <c:v>Year 4</c:v>
                </c:pt>
                <c:pt idx="4">
                  <c:v>Year 5</c:v>
                </c:pt>
              </c:strCache>
            </c:strRef>
          </c:cat>
          <c:val>
            <c:numRef>
              <c:f>'11. Year End Summary'!$D$154:$H$154</c:f>
              <c:numCache>
                <c:formatCode>0_);[Red]\(0\)</c:formatCode>
                <c:ptCount val="5"/>
                <c:pt idx="0">
                  <c:v>0</c:v>
                </c:pt>
                <c:pt idx="1">
                  <c:v>0</c:v>
                </c:pt>
                <c:pt idx="2">
                  <c:v>0</c:v>
                </c:pt>
                <c:pt idx="3">
                  <c:v>0</c:v>
                </c:pt>
                <c:pt idx="4">
                  <c:v>0</c:v>
                </c:pt>
              </c:numCache>
            </c:numRef>
          </c:val>
          <c:extLst>
            <c:ext xmlns:c16="http://schemas.microsoft.com/office/drawing/2014/chart" uri="{C3380CC4-5D6E-409C-BE32-E72D297353CC}">
              <c16:uniqueId val="{00000000-2E0E-4084-A90D-57A80DC8B16D}"/>
            </c:ext>
          </c:extLst>
        </c:ser>
        <c:ser>
          <c:idx val="1"/>
          <c:order val="1"/>
          <c:tx>
            <c:strRef>
              <c:f>'11. Year End Summary'!$C$155</c:f>
              <c:strCache>
                <c:ptCount val="1"/>
                <c:pt idx="0">
                  <c:v>Gross Margin</c:v>
                </c:pt>
              </c:strCache>
            </c:strRef>
          </c:tx>
          <c:spPr>
            <a:solidFill>
              <a:srgbClr val="C0504D"/>
            </a:solidFill>
            <a:ln w="25400">
              <a:noFill/>
            </a:ln>
          </c:spPr>
          <c:invertIfNegative val="0"/>
          <c:cat>
            <c:strRef>
              <c:f>'11. Year End Summary'!$D$153:$H$153</c:f>
              <c:strCache>
                <c:ptCount val="5"/>
                <c:pt idx="0">
                  <c:v>Year 1</c:v>
                </c:pt>
                <c:pt idx="1">
                  <c:v>Year 2</c:v>
                </c:pt>
                <c:pt idx="2">
                  <c:v>Year 3</c:v>
                </c:pt>
                <c:pt idx="3">
                  <c:v>Year 4</c:v>
                </c:pt>
                <c:pt idx="4">
                  <c:v>Year 5</c:v>
                </c:pt>
              </c:strCache>
            </c:strRef>
          </c:cat>
          <c:val>
            <c:numRef>
              <c:f>'11. Year End Summary'!$D$155:$H$155</c:f>
              <c:numCache>
                <c:formatCode>0_);[Red]\(0\)</c:formatCode>
                <c:ptCount val="5"/>
                <c:pt idx="0">
                  <c:v>0</c:v>
                </c:pt>
                <c:pt idx="1">
                  <c:v>0</c:v>
                </c:pt>
                <c:pt idx="2">
                  <c:v>0</c:v>
                </c:pt>
                <c:pt idx="3">
                  <c:v>0</c:v>
                </c:pt>
                <c:pt idx="4">
                  <c:v>0</c:v>
                </c:pt>
              </c:numCache>
            </c:numRef>
          </c:val>
          <c:extLst>
            <c:ext xmlns:c16="http://schemas.microsoft.com/office/drawing/2014/chart" uri="{C3380CC4-5D6E-409C-BE32-E72D297353CC}">
              <c16:uniqueId val="{00000001-2E0E-4084-A90D-57A80DC8B16D}"/>
            </c:ext>
          </c:extLst>
        </c:ser>
        <c:ser>
          <c:idx val="2"/>
          <c:order val="2"/>
          <c:tx>
            <c:strRef>
              <c:f>'11. Year End Summary'!$C$156</c:f>
              <c:strCache>
                <c:ptCount val="1"/>
                <c:pt idx="0">
                  <c:v>EBITDA</c:v>
                </c:pt>
              </c:strCache>
            </c:strRef>
          </c:tx>
          <c:spPr>
            <a:solidFill>
              <a:srgbClr val="9BBB59"/>
            </a:solidFill>
            <a:ln w="25400">
              <a:noFill/>
            </a:ln>
          </c:spPr>
          <c:invertIfNegative val="0"/>
          <c:cat>
            <c:strRef>
              <c:f>'11. Year End Summary'!$D$153:$H$153</c:f>
              <c:strCache>
                <c:ptCount val="5"/>
                <c:pt idx="0">
                  <c:v>Year 1</c:v>
                </c:pt>
                <c:pt idx="1">
                  <c:v>Year 2</c:v>
                </c:pt>
                <c:pt idx="2">
                  <c:v>Year 3</c:v>
                </c:pt>
                <c:pt idx="3">
                  <c:v>Year 4</c:v>
                </c:pt>
                <c:pt idx="4">
                  <c:v>Year 5</c:v>
                </c:pt>
              </c:strCache>
            </c:strRef>
          </c:cat>
          <c:val>
            <c:numRef>
              <c:f>'11. Year End Summary'!$D$156:$H$156</c:f>
              <c:numCache>
                <c:formatCode>0_);[Red]\(0\)</c:formatCode>
                <c:ptCount val="5"/>
                <c:pt idx="0">
                  <c:v>0</c:v>
                </c:pt>
                <c:pt idx="1">
                  <c:v>0</c:v>
                </c:pt>
                <c:pt idx="2">
                  <c:v>0</c:v>
                </c:pt>
                <c:pt idx="3">
                  <c:v>0</c:v>
                </c:pt>
                <c:pt idx="4">
                  <c:v>0</c:v>
                </c:pt>
              </c:numCache>
            </c:numRef>
          </c:val>
          <c:extLst>
            <c:ext xmlns:c16="http://schemas.microsoft.com/office/drawing/2014/chart" uri="{C3380CC4-5D6E-409C-BE32-E72D297353CC}">
              <c16:uniqueId val="{00000002-2E0E-4084-A90D-57A80DC8B16D}"/>
            </c:ext>
          </c:extLst>
        </c:ser>
        <c:ser>
          <c:idx val="3"/>
          <c:order val="3"/>
          <c:tx>
            <c:strRef>
              <c:f>'11. Year End Summary'!$C$157</c:f>
              <c:strCache>
                <c:ptCount val="1"/>
                <c:pt idx="0">
                  <c:v>Net Profit</c:v>
                </c:pt>
              </c:strCache>
            </c:strRef>
          </c:tx>
          <c:spPr>
            <a:solidFill>
              <a:srgbClr val="8064A2"/>
            </a:solidFill>
            <a:ln w="25400">
              <a:noFill/>
            </a:ln>
          </c:spPr>
          <c:invertIfNegative val="0"/>
          <c:cat>
            <c:strRef>
              <c:f>'11. Year End Summary'!$D$153:$H$153</c:f>
              <c:strCache>
                <c:ptCount val="5"/>
                <c:pt idx="0">
                  <c:v>Year 1</c:v>
                </c:pt>
                <c:pt idx="1">
                  <c:v>Year 2</c:v>
                </c:pt>
                <c:pt idx="2">
                  <c:v>Year 3</c:v>
                </c:pt>
                <c:pt idx="3">
                  <c:v>Year 4</c:v>
                </c:pt>
                <c:pt idx="4">
                  <c:v>Year 5</c:v>
                </c:pt>
              </c:strCache>
            </c:strRef>
          </c:cat>
          <c:val>
            <c:numRef>
              <c:f>'11. Year End Summary'!$D$157:$H$157</c:f>
              <c:numCache>
                <c:formatCode>0_);[Red]\(0\)</c:formatCode>
                <c:ptCount val="5"/>
                <c:pt idx="0">
                  <c:v>0</c:v>
                </c:pt>
                <c:pt idx="1">
                  <c:v>0</c:v>
                </c:pt>
                <c:pt idx="2">
                  <c:v>0</c:v>
                </c:pt>
                <c:pt idx="3">
                  <c:v>0</c:v>
                </c:pt>
                <c:pt idx="4">
                  <c:v>0</c:v>
                </c:pt>
              </c:numCache>
            </c:numRef>
          </c:val>
          <c:extLst>
            <c:ext xmlns:c16="http://schemas.microsoft.com/office/drawing/2014/chart" uri="{C3380CC4-5D6E-409C-BE32-E72D297353CC}">
              <c16:uniqueId val="{00000003-2E0E-4084-A90D-57A80DC8B16D}"/>
            </c:ext>
          </c:extLst>
        </c:ser>
        <c:dLbls>
          <c:showLegendKey val="0"/>
          <c:showVal val="0"/>
          <c:showCatName val="0"/>
          <c:showSerName val="0"/>
          <c:showPercent val="0"/>
          <c:showBubbleSize val="0"/>
        </c:dLbls>
        <c:gapWidth val="219"/>
        <c:overlap val="-27"/>
        <c:axId val="185585727"/>
        <c:axId val="1"/>
      </c:barChart>
      <c:catAx>
        <c:axId val="18558572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n-US"/>
          </a:p>
        </c:txPr>
        <c:crossAx val="1"/>
        <c:crosses val="autoZero"/>
        <c:auto val="1"/>
        <c:lblAlgn val="ctr"/>
        <c:lblOffset val="100"/>
        <c:noMultiLvlLbl val="0"/>
      </c:catAx>
      <c:valAx>
        <c:axId val="1"/>
        <c:scaling>
          <c:orientation val="minMax"/>
        </c:scaling>
        <c:delete val="0"/>
        <c:axPos val="l"/>
        <c:numFmt formatCode="0_);[Red]\(0\)"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n-US"/>
          </a:p>
        </c:txPr>
        <c:crossAx val="185585727"/>
        <c:crosses val="autoZero"/>
        <c:crossBetween val="between"/>
      </c:valAx>
      <c:spPr>
        <a:noFill/>
        <a:ln w="25400">
          <a:noFill/>
        </a:ln>
      </c:spPr>
    </c:plotArea>
    <c:legend>
      <c:legendPos val="r"/>
      <c:layout>
        <c:manualLayout>
          <c:xMode val="edge"/>
          <c:yMode val="edge"/>
          <c:x val="0.80860087101332501"/>
          <c:y val="0.18375156717720031"/>
          <c:w val="0.14089257600989755"/>
          <c:h val="0.66786627300943957"/>
        </c:manualLayout>
      </c:layout>
      <c:overlay val="0"/>
      <c:spPr>
        <a:noFill/>
        <a:ln w="25400">
          <a:noFill/>
        </a:ln>
      </c:spPr>
      <c:txPr>
        <a:bodyPr/>
        <a:lstStyle/>
        <a:p>
          <a:pPr>
            <a:defRPr sz="710" b="0" i="0" u="none" strike="noStrike" baseline="0">
              <a:solidFill>
                <a:srgbClr val="333333"/>
              </a:solidFill>
              <a:latin typeface="Calibri"/>
              <a:ea typeface="Calibri"/>
              <a:cs typeface="Calibri"/>
            </a:defRPr>
          </a:pPr>
          <a:endParaRPr lang="en-US"/>
        </a:p>
      </c:txPr>
    </c:legend>
    <c:plotVisOnly val="1"/>
    <c:dispBlanksAs val="gap"/>
    <c:showDLblsOverMax val="0"/>
  </c:chart>
  <c:spPr>
    <a:solidFill>
      <a:schemeClr val="bg1"/>
    </a:solidFill>
    <a:ln w="9525" cap="flat" cmpd="sng" algn="ctr">
      <a:solidFill>
        <a:schemeClr val="bg1"/>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0" i="0" u="none" strike="noStrike" baseline="0">
                <a:solidFill>
                  <a:srgbClr val="333333"/>
                </a:solidFill>
                <a:latin typeface="Calibri"/>
                <a:ea typeface="Calibri"/>
                <a:cs typeface="Calibri"/>
              </a:defRPr>
            </a:pPr>
            <a:r>
              <a:rPr lang="en-GB"/>
              <a:t>Projected Revenues By Year (€000)</a:t>
            </a:r>
          </a:p>
        </c:rich>
      </c:tx>
      <c:overlay val="0"/>
      <c:spPr>
        <a:noFill/>
        <a:ln w="25400">
          <a:noFill/>
        </a:ln>
      </c:spPr>
    </c:title>
    <c:autoTitleDeleted val="0"/>
    <c:plotArea>
      <c:layout/>
      <c:barChart>
        <c:barDir val="col"/>
        <c:grouping val="clustered"/>
        <c:varyColors val="0"/>
        <c:ser>
          <c:idx val="0"/>
          <c:order val="0"/>
          <c:tx>
            <c:strRef>
              <c:f>'11. Year End Summary'!$C$154</c:f>
              <c:strCache>
                <c:ptCount val="1"/>
                <c:pt idx="0">
                  <c:v>Revenue</c:v>
                </c:pt>
              </c:strCache>
            </c:strRef>
          </c:tx>
          <c:spPr>
            <a:solidFill>
              <a:srgbClr val="4F81BD"/>
            </a:solidFill>
            <a:ln w="25400">
              <a:noFill/>
            </a:ln>
          </c:spPr>
          <c:invertIfNegative val="0"/>
          <c:cat>
            <c:strRef>
              <c:f>'11. Year End Summary'!$D$153:$H$153</c:f>
              <c:strCache>
                <c:ptCount val="5"/>
                <c:pt idx="0">
                  <c:v>Year 1</c:v>
                </c:pt>
                <c:pt idx="1">
                  <c:v>Year 2</c:v>
                </c:pt>
                <c:pt idx="2">
                  <c:v>Year 3</c:v>
                </c:pt>
                <c:pt idx="3">
                  <c:v>Year 4</c:v>
                </c:pt>
                <c:pt idx="4">
                  <c:v>Year 5</c:v>
                </c:pt>
              </c:strCache>
            </c:strRef>
          </c:cat>
          <c:val>
            <c:numRef>
              <c:f>'11. Year End Summary'!$D$154:$H$154</c:f>
              <c:numCache>
                <c:formatCode>0_);[Red]\(0\)</c:formatCode>
                <c:ptCount val="5"/>
                <c:pt idx="0">
                  <c:v>0</c:v>
                </c:pt>
                <c:pt idx="1">
                  <c:v>0</c:v>
                </c:pt>
                <c:pt idx="2">
                  <c:v>0</c:v>
                </c:pt>
                <c:pt idx="3">
                  <c:v>0</c:v>
                </c:pt>
                <c:pt idx="4">
                  <c:v>0</c:v>
                </c:pt>
              </c:numCache>
            </c:numRef>
          </c:val>
          <c:extLst>
            <c:ext xmlns:c16="http://schemas.microsoft.com/office/drawing/2014/chart" uri="{C3380CC4-5D6E-409C-BE32-E72D297353CC}">
              <c16:uniqueId val="{00000000-08CE-4A1A-8FC6-576740B7CD65}"/>
            </c:ext>
          </c:extLst>
        </c:ser>
        <c:dLbls>
          <c:showLegendKey val="0"/>
          <c:showVal val="0"/>
          <c:showCatName val="0"/>
          <c:showSerName val="0"/>
          <c:showPercent val="0"/>
          <c:showBubbleSize val="0"/>
        </c:dLbls>
        <c:gapWidth val="219"/>
        <c:overlap val="-27"/>
        <c:axId val="185587583"/>
        <c:axId val="1"/>
      </c:barChart>
      <c:catAx>
        <c:axId val="1855875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n-US"/>
          </a:p>
        </c:txPr>
        <c:crossAx val="1"/>
        <c:crosses val="autoZero"/>
        <c:auto val="1"/>
        <c:lblAlgn val="ctr"/>
        <c:lblOffset val="100"/>
        <c:noMultiLvlLbl val="0"/>
      </c:catAx>
      <c:valAx>
        <c:axId val="1"/>
        <c:scaling>
          <c:orientation val="minMax"/>
        </c:scaling>
        <c:delete val="0"/>
        <c:axPos val="l"/>
        <c:numFmt formatCode="0_);[Red]\(0\)"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n-US"/>
          </a:p>
        </c:txPr>
        <c:crossAx val="185587583"/>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bg1"/>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0" i="0" u="none" strike="noStrike" baseline="0">
                <a:solidFill>
                  <a:srgbClr val="333333"/>
                </a:solidFill>
                <a:latin typeface="Calibri"/>
                <a:ea typeface="Calibri"/>
                <a:cs typeface="Calibri"/>
              </a:defRPr>
            </a:pPr>
            <a:r>
              <a:rPr lang="en-GB"/>
              <a:t>Projected Cash Flow By Year (€000)</a:t>
            </a:r>
          </a:p>
        </c:rich>
      </c:tx>
      <c:overlay val="0"/>
      <c:spPr>
        <a:noFill/>
        <a:ln w="25400">
          <a:noFill/>
        </a:ln>
      </c:spPr>
    </c:title>
    <c:autoTitleDeleted val="0"/>
    <c:plotArea>
      <c:layout/>
      <c:barChart>
        <c:barDir val="col"/>
        <c:grouping val="clustered"/>
        <c:varyColors val="0"/>
        <c:ser>
          <c:idx val="0"/>
          <c:order val="0"/>
          <c:tx>
            <c:strRef>
              <c:f>'11. Year End Summary'!$C$160</c:f>
              <c:strCache>
                <c:ptCount val="1"/>
                <c:pt idx="0">
                  <c:v>Net Cash Flow</c:v>
                </c:pt>
              </c:strCache>
            </c:strRef>
          </c:tx>
          <c:spPr>
            <a:solidFill>
              <a:srgbClr val="4F81BD"/>
            </a:solidFill>
            <a:ln w="25400">
              <a:noFill/>
            </a:ln>
          </c:spPr>
          <c:invertIfNegative val="0"/>
          <c:cat>
            <c:strRef>
              <c:f>'11. Year End Summary'!$D$159:$H$159</c:f>
              <c:strCache>
                <c:ptCount val="5"/>
                <c:pt idx="0">
                  <c:v>Year 1</c:v>
                </c:pt>
                <c:pt idx="1">
                  <c:v>Year 2</c:v>
                </c:pt>
                <c:pt idx="2">
                  <c:v>Year 3</c:v>
                </c:pt>
                <c:pt idx="3">
                  <c:v>Year 4</c:v>
                </c:pt>
                <c:pt idx="4">
                  <c:v>Year 5</c:v>
                </c:pt>
              </c:strCache>
            </c:strRef>
          </c:cat>
          <c:val>
            <c:numRef>
              <c:f>'11. Year End Summary'!$D$160:$H$160</c:f>
              <c:numCache>
                <c:formatCode>0_);[Red]\(0\)</c:formatCode>
                <c:ptCount val="5"/>
                <c:pt idx="0">
                  <c:v>0</c:v>
                </c:pt>
                <c:pt idx="1">
                  <c:v>0</c:v>
                </c:pt>
                <c:pt idx="2">
                  <c:v>0</c:v>
                </c:pt>
                <c:pt idx="3">
                  <c:v>0</c:v>
                </c:pt>
                <c:pt idx="4">
                  <c:v>0</c:v>
                </c:pt>
              </c:numCache>
            </c:numRef>
          </c:val>
          <c:extLst>
            <c:ext xmlns:c16="http://schemas.microsoft.com/office/drawing/2014/chart" uri="{C3380CC4-5D6E-409C-BE32-E72D297353CC}">
              <c16:uniqueId val="{00000000-E86F-404A-BFA4-E6BEBCC5AB66}"/>
            </c:ext>
          </c:extLst>
        </c:ser>
        <c:ser>
          <c:idx val="1"/>
          <c:order val="1"/>
          <c:tx>
            <c:strRef>
              <c:f>'11. Year End Summary'!$C$161</c:f>
              <c:strCache>
                <c:ptCount val="1"/>
                <c:pt idx="0">
                  <c:v>Cash Balance</c:v>
                </c:pt>
              </c:strCache>
            </c:strRef>
          </c:tx>
          <c:spPr>
            <a:solidFill>
              <a:srgbClr val="C0504D"/>
            </a:solidFill>
            <a:ln w="25400">
              <a:noFill/>
            </a:ln>
          </c:spPr>
          <c:invertIfNegative val="0"/>
          <c:cat>
            <c:strRef>
              <c:f>'11. Year End Summary'!$D$159:$H$159</c:f>
              <c:strCache>
                <c:ptCount val="5"/>
                <c:pt idx="0">
                  <c:v>Year 1</c:v>
                </c:pt>
                <c:pt idx="1">
                  <c:v>Year 2</c:v>
                </c:pt>
                <c:pt idx="2">
                  <c:v>Year 3</c:v>
                </c:pt>
                <c:pt idx="3">
                  <c:v>Year 4</c:v>
                </c:pt>
                <c:pt idx="4">
                  <c:v>Year 5</c:v>
                </c:pt>
              </c:strCache>
            </c:strRef>
          </c:cat>
          <c:val>
            <c:numRef>
              <c:f>'11. Year End Summary'!$D$161:$H$161</c:f>
              <c:numCache>
                <c:formatCode>0_);[Red]\(0\)</c:formatCode>
                <c:ptCount val="5"/>
                <c:pt idx="0">
                  <c:v>0</c:v>
                </c:pt>
                <c:pt idx="1">
                  <c:v>0</c:v>
                </c:pt>
                <c:pt idx="2">
                  <c:v>0</c:v>
                </c:pt>
                <c:pt idx="3">
                  <c:v>0</c:v>
                </c:pt>
                <c:pt idx="4">
                  <c:v>0</c:v>
                </c:pt>
              </c:numCache>
            </c:numRef>
          </c:val>
          <c:extLst>
            <c:ext xmlns:c16="http://schemas.microsoft.com/office/drawing/2014/chart" uri="{C3380CC4-5D6E-409C-BE32-E72D297353CC}">
              <c16:uniqueId val="{00000001-E86F-404A-BFA4-E6BEBCC5AB66}"/>
            </c:ext>
          </c:extLst>
        </c:ser>
        <c:dLbls>
          <c:showLegendKey val="0"/>
          <c:showVal val="0"/>
          <c:showCatName val="0"/>
          <c:showSerName val="0"/>
          <c:showPercent val="0"/>
          <c:showBubbleSize val="0"/>
        </c:dLbls>
        <c:gapWidth val="219"/>
        <c:overlap val="-27"/>
        <c:axId val="187676623"/>
        <c:axId val="1"/>
      </c:barChart>
      <c:catAx>
        <c:axId val="18767662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n-US"/>
          </a:p>
        </c:txPr>
        <c:crossAx val="1"/>
        <c:crosses val="autoZero"/>
        <c:auto val="1"/>
        <c:lblAlgn val="ctr"/>
        <c:lblOffset val="100"/>
        <c:noMultiLvlLbl val="0"/>
      </c:catAx>
      <c:valAx>
        <c:axId val="1"/>
        <c:scaling>
          <c:orientation val="minMax"/>
        </c:scaling>
        <c:delete val="0"/>
        <c:axPos val="l"/>
        <c:numFmt formatCode="0_);[Red]\(0\)"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n-US"/>
          </a:p>
        </c:txPr>
        <c:crossAx val="187676623"/>
        <c:crosses val="autoZero"/>
        <c:crossBetween val="between"/>
      </c:valAx>
      <c:spPr>
        <a:noFill/>
        <a:ln w="25400">
          <a:noFill/>
        </a:ln>
      </c:spPr>
    </c:plotArea>
    <c:legend>
      <c:legendPos val="r"/>
      <c:layout>
        <c:manualLayout>
          <c:xMode val="edge"/>
          <c:yMode val="edge"/>
          <c:x val="0.84761653887318666"/>
          <c:y val="0.19435261912973112"/>
          <c:w val="0.12908655546142109"/>
          <c:h val="0.66433258902526271"/>
        </c:manualLayout>
      </c:layout>
      <c:overlay val="0"/>
      <c:spPr>
        <a:noFill/>
        <a:ln w="25400">
          <a:noFill/>
        </a:ln>
      </c:spPr>
      <c:txPr>
        <a:bodyPr/>
        <a:lstStyle/>
        <a:p>
          <a:pPr>
            <a:defRPr sz="710" b="0" i="0" u="none" strike="noStrike" baseline="0">
              <a:solidFill>
                <a:srgbClr val="333333"/>
              </a:solidFill>
              <a:latin typeface="Calibri"/>
              <a:ea typeface="Calibri"/>
              <a:cs typeface="Calibri"/>
            </a:defRPr>
          </a:pPr>
          <a:endParaRPr lang="en-US"/>
        </a:p>
      </c:txPr>
    </c:legend>
    <c:plotVisOnly val="1"/>
    <c:dispBlanksAs val="gap"/>
    <c:showDLblsOverMax val="0"/>
  </c:chart>
  <c:spPr>
    <a:solidFill>
      <a:schemeClr val="bg1"/>
    </a:solidFill>
    <a:ln w="9525" cap="flat" cmpd="sng" algn="ctr">
      <a:solidFill>
        <a:schemeClr val="bg1"/>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editAs="oneCell">
    <xdr:from>
      <xdr:col>7</xdr:col>
      <xdr:colOff>304800</xdr:colOff>
      <xdr:row>1</xdr:row>
      <xdr:rowOff>101600</xdr:rowOff>
    </xdr:from>
    <xdr:to>
      <xdr:col>11</xdr:col>
      <xdr:colOff>152400</xdr:colOff>
      <xdr:row>4</xdr:row>
      <xdr:rowOff>3175</xdr:rowOff>
    </xdr:to>
    <xdr:pic>
      <xdr:nvPicPr>
        <xdr:cNvPr id="3" name="Picture 2">
          <a:extLst>
            <a:ext uri="{FF2B5EF4-FFF2-40B4-BE49-F238E27FC236}">
              <a16:creationId xmlns:a16="http://schemas.microsoft.com/office/drawing/2014/main" id="{FA2BE13C-1974-ABE9-4A60-3313ACF7C89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572000" y="254000"/>
          <a:ext cx="2286000" cy="6731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361950</xdr:colOff>
      <xdr:row>58</xdr:row>
      <xdr:rowOff>0</xdr:rowOff>
    </xdr:from>
    <xdr:to>
      <xdr:col>10</xdr:col>
      <xdr:colOff>523875</xdr:colOff>
      <xdr:row>60</xdr:row>
      <xdr:rowOff>28575</xdr:rowOff>
    </xdr:to>
    <xdr:graphicFrame macro="">
      <xdr:nvGraphicFramePr>
        <xdr:cNvPr id="7019597" name="Chart 1">
          <a:extLst>
            <a:ext uri="{FF2B5EF4-FFF2-40B4-BE49-F238E27FC236}">
              <a16:creationId xmlns:a16="http://schemas.microsoft.com/office/drawing/2014/main" id="{781686EE-C95F-6740-9974-3D06F9B3B3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xdr:col>
      <xdr:colOff>95250</xdr:colOff>
      <xdr:row>113</xdr:row>
      <xdr:rowOff>9525</xdr:rowOff>
    </xdr:from>
    <xdr:to>
      <xdr:col>7</xdr:col>
      <xdr:colOff>723900</xdr:colOff>
      <xdr:row>135</xdr:row>
      <xdr:rowOff>47625</xdr:rowOff>
    </xdr:to>
    <xdr:graphicFrame macro="">
      <xdr:nvGraphicFramePr>
        <xdr:cNvPr id="7021790" name="Chart 3">
          <a:extLst>
            <a:ext uri="{FF2B5EF4-FFF2-40B4-BE49-F238E27FC236}">
              <a16:creationId xmlns:a16="http://schemas.microsoft.com/office/drawing/2014/main" id="{E92D19D3-A1D5-1C09-1572-B4B816E0A6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142875</xdr:colOff>
      <xdr:row>95</xdr:row>
      <xdr:rowOff>66675</xdr:rowOff>
    </xdr:from>
    <xdr:to>
      <xdr:col>10</xdr:col>
      <xdr:colOff>323850</xdr:colOff>
      <xdr:row>113</xdr:row>
      <xdr:rowOff>104775</xdr:rowOff>
    </xdr:to>
    <xdr:graphicFrame macro="">
      <xdr:nvGraphicFramePr>
        <xdr:cNvPr id="7021791" name="Chart 1">
          <a:extLst>
            <a:ext uri="{FF2B5EF4-FFF2-40B4-BE49-F238E27FC236}">
              <a16:creationId xmlns:a16="http://schemas.microsoft.com/office/drawing/2014/main" id="{18DEB817-0422-C657-9E09-00CC1E302B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209550</xdr:colOff>
      <xdr:row>135</xdr:row>
      <xdr:rowOff>142875</xdr:rowOff>
    </xdr:from>
    <xdr:to>
      <xdr:col>19</xdr:col>
      <xdr:colOff>752475</xdr:colOff>
      <xdr:row>162</xdr:row>
      <xdr:rowOff>171450</xdr:rowOff>
    </xdr:to>
    <xdr:graphicFrame macro="">
      <xdr:nvGraphicFramePr>
        <xdr:cNvPr id="7021792" name="Chart 1">
          <a:extLst>
            <a:ext uri="{FF2B5EF4-FFF2-40B4-BE49-F238E27FC236}">
              <a16:creationId xmlns:a16="http://schemas.microsoft.com/office/drawing/2014/main" id="{6725348B-6AB1-6371-ECDB-1DB0244D2B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190500</xdr:colOff>
      <xdr:row>39</xdr:row>
      <xdr:rowOff>38100</xdr:rowOff>
    </xdr:from>
    <xdr:to>
      <xdr:col>6</xdr:col>
      <xdr:colOff>314325</xdr:colOff>
      <xdr:row>61</xdr:row>
      <xdr:rowOff>152400</xdr:rowOff>
    </xdr:to>
    <xdr:graphicFrame macro="">
      <xdr:nvGraphicFramePr>
        <xdr:cNvPr id="13998" name="Chart 4">
          <a:extLst>
            <a:ext uri="{FF2B5EF4-FFF2-40B4-BE49-F238E27FC236}">
              <a16:creationId xmlns:a16="http://schemas.microsoft.com/office/drawing/2014/main" id="{0A3FEAA1-D880-61E8-9910-BC80BA549C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161925</xdr:colOff>
      <xdr:row>80</xdr:row>
      <xdr:rowOff>152400</xdr:rowOff>
    </xdr:from>
    <xdr:to>
      <xdr:col>9</xdr:col>
      <xdr:colOff>495300</xdr:colOff>
      <xdr:row>103</xdr:row>
      <xdr:rowOff>104775</xdr:rowOff>
    </xdr:to>
    <xdr:graphicFrame macro="">
      <xdr:nvGraphicFramePr>
        <xdr:cNvPr id="14867" name="Chart 1">
          <a:extLst>
            <a:ext uri="{FF2B5EF4-FFF2-40B4-BE49-F238E27FC236}">
              <a16:creationId xmlns:a16="http://schemas.microsoft.com/office/drawing/2014/main" id="{9AC62522-55B1-C7B2-B819-18700226EF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628650</xdr:colOff>
      <xdr:row>93</xdr:row>
      <xdr:rowOff>47625</xdr:rowOff>
    </xdr:from>
    <xdr:to>
      <xdr:col>9</xdr:col>
      <xdr:colOff>123825</xdr:colOff>
      <xdr:row>129</xdr:row>
      <xdr:rowOff>38100</xdr:rowOff>
    </xdr:to>
    <xdr:grpSp>
      <xdr:nvGrpSpPr>
        <xdr:cNvPr id="7028082" name="Group 1">
          <a:extLst>
            <a:ext uri="{FF2B5EF4-FFF2-40B4-BE49-F238E27FC236}">
              <a16:creationId xmlns:a16="http://schemas.microsoft.com/office/drawing/2014/main" id="{D9FC224B-8B22-B303-FC81-0F34A6F012D5}"/>
            </a:ext>
          </a:extLst>
        </xdr:cNvPr>
        <xdr:cNvGrpSpPr>
          <a:grpSpLocks/>
        </xdr:cNvGrpSpPr>
      </xdr:nvGrpSpPr>
      <xdr:grpSpPr bwMode="auto">
        <a:xfrm>
          <a:off x="628650" y="16447943"/>
          <a:ext cx="12708948" cy="5601566"/>
          <a:chOff x="547006" y="14394996"/>
          <a:chExt cx="6164418" cy="4734741"/>
        </a:xfrm>
      </xdr:grpSpPr>
      <xdr:graphicFrame macro="">
        <xdr:nvGraphicFramePr>
          <xdr:cNvPr id="7028083" name="Chart 6">
            <a:extLst>
              <a:ext uri="{FF2B5EF4-FFF2-40B4-BE49-F238E27FC236}">
                <a16:creationId xmlns:a16="http://schemas.microsoft.com/office/drawing/2014/main" id="{143C0AB1-A4A5-E640-159D-1156062CFC7A}"/>
              </a:ext>
            </a:extLst>
          </xdr:cNvPr>
          <xdr:cNvGraphicFramePr>
            <a:graphicFrameLocks/>
          </xdr:cNvGraphicFramePr>
        </xdr:nvGraphicFramePr>
        <xdr:xfrm>
          <a:off x="552450" y="14394996"/>
          <a:ext cx="3008376" cy="2331720"/>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7028084" name="Chart 7">
            <a:extLst>
              <a:ext uri="{FF2B5EF4-FFF2-40B4-BE49-F238E27FC236}">
                <a16:creationId xmlns:a16="http://schemas.microsoft.com/office/drawing/2014/main" id="{E8980093-EA53-3659-69DF-B672610C79C0}"/>
              </a:ext>
            </a:extLst>
          </xdr:cNvPr>
          <xdr:cNvGraphicFramePr>
            <a:graphicFrameLocks/>
          </xdr:cNvGraphicFramePr>
        </xdr:nvGraphicFramePr>
        <xdr:xfrm>
          <a:off x="3748768" y="14396357"/>
          <a:ext cx="2962656" cy="2331720"/>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7028085" name="Chart 9">
            <a:extLst>
              <a:ext uri="{FF2B5EF4-FFF2-40B4-BE49-F238E27FC236}">
                <a16:creationId xmlns:a16="http://schemas.microsoft.com/office/drawing/2014/main" id="{8114F008-08CB-C4E7-A870-10F5A0766EE4}"/>
              </a:ext>
            </a:extLst>
          </xdr:cNvPr>
          <xdr:cNvGraphicFramePr>
            <a:graphicFrameLocks/>
          </xdr:cNvGraphicFramePr>
        </xdr:nvGraphicFramePr>
        <xdr:xfrm>
          <a:off x="547006" y="16798017"/>
          <a:ext cx="2962656" cy="2331720"/>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7028086" name="Chart 11">
            <a:extLst>
              <a:ext uri="{FF2B5EF4-FFF2-40B4-BE49-F238E27FC236}">
                <a16:creationId xmlns:a16="http://schemas.microsoft.com/office/drawing/2014/main" id="{F2F6F4C8-37BE-7FFA-832B-858A22F82E65}"/>
              </a:ext>
            </a:extLst>
          </xdr:cNvPr>
          <xdr:cNvGraphicFramePr>
            <a:graphicFrameLocks/>
          </xdr:cNvGraphicFramePr>
        </xdr:nvGraphicFramePr>
        <xdr:xfrm>
          <a:off x="3748768" y="16796657"/>
          <a:ext cx="2962656" cy="2331720"/>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9525</xdr:colOff>
      <xdr:row>51</xdr:row>
      <xdr:rowOff>104775</xdr:rowOff>
    </xdr:from>
    <xdr:to>
      <xdr:col>7</xdr:col>
      <xdr:colOff>0</xdr:colOff>
      <xdr:row>68</xdr:row>
      <xdr:rowOff>104775</xdr:rowOff>
    </xdr:to>
    <xdr:graphicFrame macro="">
      <xdr:nvGraphicFramePr>
        <xdr:cNvPr id="1627" name="Chart 2">
          <a:extLst>
            <a:ext uri="{FF2B5EF4-FFF2-40B4-BE49-F238E27FC236}">
              <a16:creationId xmlns:a16="http://schemas.microsoft.com/office/drawing/2014/main" id="{F16BB25E-C784-267C-367D-4DF12B4252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7</xdr:col>
      <xdr:colOff>142875</xdr:colOff>
      <xdr:row>1</xdr:row>
      <xdr:rowOff>333375</xdr:rowOff>
    </xdr:from>
    <xdr:to>
      <xdr:col>19</xdr:col>
      <xdr:colOff>228600</xdr:colOff>
      <xdr:row>29</xdr:row>
      <xdr:rowOff>85725</xdr:rowOff>
    </xdr:to>
    <xdr:graphicFrame macro="">
      <xdr:nvGraphicFramePr>
        <xdr:cNvPr id="7758891" name="Chart 1">
          <a:extLst>
            <a:ext uri="{FF2B5EF4-FFF2-40B4-BE49-F238E27FC236}">
              <a16:creationId xmlns:a16="http://schemas.microsoft.com/office/drawing/2014/main" id="{FA985BDF-D49F-E436-1CA4-52254DCB89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1</xdr:col>
      <xdr:colOff>142875</xdr:colOff>
      <xdr:row>1</xdr:row>
      <xdr:rowOff>142875</xdr:rowOff>
    </xdr:to>
    <xdr:sp macro="" textlink="">
      <xdr:nvSpPr>
        <xdr:cNvPr id="7758892" name="Rectangle 2">
          <a:extLst>
            <a:ext uri="{FF2B5EF4-FFF2-40B4-BE49-F238E27FC236}">
              <a16:creationId xmlns:a16="http://schemas.microsoft.com/office/drawing/2014/main" id="{380F4C0B-4F52-C961-3426-D239DBFE5251}"/>
            </a:ext>
          </a:extLst>
        </xdr:cNvPr>
        <xdr:cNvSpPr>
          <a:spLocks noChangeArrowheads="1"/>
        </xdr:cNvSpPr>
      </xdr:nvSpPr>
      <xdr:spPr bwMode="auto">
        <a:xfrm>
          <a:off x="0" y="0"/>
          <a:ext cx="200025" cy="4762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7.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hyperlink" Target="http://www.jaxwork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16BA0-7A3E-498A-B185-F61E2D173025}">
  <dimension ref="B2:B12"/>
  <sheetViews>
    <sheetView tabSelected="1" workbookViewId="0"/>
  </sheetViews>
  <sheetFormatPr defaultRowHeight="12" x14ac:dyDescent="0.2"/>
  <cols>
    <col min="2" max="2" width="95.7109375" customWidth="1"/>
  </cols>
  <sheetData>
    <row r="2" spans="2:2" ht="33.75" x14ac:dyDescent="0.5">
      <c r="B2" s="441" t="s">
        <v>383</v>
      </c>
    </row>
    <row r="3" spans="2:2" ht="15" x14ac:dyDescent="0.2">
      <c r="B3" s="442" t="s">
        <v>384</v>
      </c>
    </row>
    <row r="5" spans="2:2" ht="15" x14ac:dyDescent="0.25">
      <c r="B5" s="443" t="s">
        <v>385</v>
      </c>
    </row>
    <row r="7" spans="2:2" ht="16.5" x14ac:dyDescent="0.25">
      <c r="B7" s="444" t="s">
        <v>386</v>
      </c>
    </row>
    <row r="8" spans="2:2" ht="14.25" x14ac:dyDescent="0.2">
      <c r="B8" s="320" t="s">
        <v>387</v>
      </c>
    </row>
    <row r="9" spans="2:2" ht="14.25" x14ac:dyDescent="0.2">
      <c r="B9" s="320" t="s">
        <v>388</v>
      </c>
    </row>
    <row r="10" spans="2:2" ht="14.25" x14ac:dyDescent="0.2">
      <c r="B10" s="320" t="s">
        <v>389</v>
      </c>
    </row>
    <row r="11" spans="2:2" ht="14.25" x14ac:dyDescent="0.2">
      <c r="B11" s="320" t="s">
        <v>390</v>
      </c>
    </row>
    <row r="12" spans="2:2" ht="14.25" x14ac:dyDescent="0.2">
      <c r="B12" s="320" t="s">
        <v>391</v>
      </c>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49B20-DF31-446D-978E-C4C41755BACA}">
  <sheetPr>
    <tabColor indexed="43"/>
  </sheetPr>
  <dimension ref="A1:R70"/>
  <sheetViews>
    <sheetView showGridLines="0" workbookViewId="0">
      <selection activeCell="G29" sqref="G29"/>
    </sheetView>
  </sheetViews>
  <sheetFormatPr defaultColWidth="9" defaultRowHeight="12" x14ac:dyDescent="0.2"/>
  <cols>
    <col min="1" max="4" width="3" style="1" customWidth="1"/>
    <col min="5" max="5" width="20.85546875" customWidth="1"/>
    <col min="6" max="6" width="5.85546875" customWidth="1"/>
    <col min="7" max="7" width="25.140625" bestFit="1" customWidth="1"/>
    <col min="8" max="8" width="8.85546875" style="20" customWidth="1"/>
    <col min="9" max="11" width="18.85546875" customWidth="1"/>
    <col min="12" max="12" width="5.85546875" customWidth="1"/>
  </cols>
  <sheetData>
    <row r="1" spans="1:18" ht="15.75" x14ac:dyDescent="0.25">
      <c r="A1" s="5" t="str">
        <f>'1. Required Start-Up Funds'!A1</f>
        <v>Template</v>
      </c>
      <c r="Q1" s="16">
        <f ca="1">NOW()</f>
        <v>46206.124346180557</v>
      </c>
    </row>
    <row r="2" spans="1:18" ht="15.75" x14ac:dyDescent="0.25">
      <c r="A2" s="5" t="s">
        <v>132</v>
      </c>
    </row>
    <row r="3" spans="1:18" ht="12.75" customHeight="1" x14ac:dyDescent="0.2">
      <c r="E3" s="1"/>
      <c r="F3" s="40"/>
      <c r="G3" s="40"/>
      <c r="H3" s="46"/>
      <c r="I3" s="40"/>
      <c r="J3" s="40"/>
      <c r="K3" s="40"/>
      <c r="L3" s="40"/>
      <c r="M3" s="40"/>
      <c r="N3" s="40"/>
      <c r="O3" s="40"/>
      <c r="P3" s="40"/>
      <c r="Q3" s="40"/>
    </row>
    <row r="4" spans="1:18" ht="12.75" customHeight="1" x14ac:dyDescent="0.2">
      <c r="E4" s="40"/>
      <c r="F4" s="40"/>
      <c r="G4" s="40"/>
      <c r="H4" s="46"/>
      <c r="I4" s="40"/>
      <c r="J4" s="40"/>
      <c r="K4" s="40"/>
      <c r="L4" s="40"/>
      <c r="M4" s="40"/>
      <c r="N4" s="40"/>
      <c r="O4" s="40"/>
      <c r="P4" s="40"/>
      <c r="Q4" s="40"/>
    </row>
    <row r="5" spans="1:18" ht="12.75" customHeight="1" x14ac:dyDescent="0.2">
      <c r="E5" s="40"/>
      <c r="F5" s="40"/>
      <c r="G5" s="40"/>
      <c r="H5" s="46"/>
      <c r="I5" s="40"/>
      <c r="J5" s="40"/>
      <c r="K5" s="40"/>
      <c r="L5" s="40"/>
      <c r="M5" s="40"/>
      <c r="N5" s="40"/>
      <c r="O5" s="40"/>
      <c r="P5" s="40"/>
      <c r="Q5" s="40"/>
    </row>
    <row r="6" spans="1:18" ht="12.75" customHeight="1" x14ac:dyDescent="0.2">
      <c r="A6" s="24" t="s">
        <v>133</v>
      </c>
      <c r="B6" s="24"/>
      <c r="C6" s="24"/>
      <c r="D6" s="24"/>
      <c r="E6" s="46"/>
      <c r="F6" s="44"/>
      <c r="G6" s="89"/>
      <c r="H6" s="44"/>
      <c r="I6" s="44"/>
      <c r="J6" s="44"/>
      <c r="K6" s="44"/>
      <c r="L6" s="46"/>
      <c r="M6" s="44"/>
      <c r="N6" s="46"/>
      <c r="O6" s="46"/>
      <c r="P6" s="46"/>
      <c r="Q6" s="46"/>
      <c r="R6" s="20"/>
    </row>
    <row r="7" spans="1:18" ht="12.75" customHeight="1" x14ac:dyDescent="0.2">
      <c r="A7" s="24"/>
      <c r="B7" s="24" t="s">
        <v>134</v>
      </c>
      <c r="C7" s="24"/>
      <c r="D7" s="24"/>
      <c r="E7" s="46"/>
      <c r="F7" s="46"/>
      <c r="G7" s="46"/>
      <c r="H7" s="46"/>
      <c r="I7" s="46"/>
      <c r="J7" s="46"/>
      <c r="K7" s="46"/>
      <c r="L7" s="46"/>
      <c r="M7" s="46"/>
      <c r="N7" s="46"/>
      <c r="O7" s="46"/>
      <c r="P7" s="46"/>
      <c r="Q7" s="46"/>
      <c r="R7" s="20"/>
    </row>
    <row r="8" spans="1:18" ht="12.75" customHeight="1" x14ac:dyDescent="0.2">
      <c r="A8" s="24"/>
      <c r="B8" s="24"/>
      <c r="C8" s="24" t="s">
        <v>135</v>
      </c>
      <c r="D8" s="24"/>
      <c r="E8" s="46"/>
      <c r="F8" s="46"/>
      <c r="G8" s="114">
        <v>1</v>
      </c>
      <c r="H8" s="46"/>
      <c r="I8" s="46"/>
      <c r="J8" s="90"/>
      <c r="K8" s="90"/>
      <c r="L8" s="46"/>
      <c r="M8" s="46"/>
      <c r="N8" s="46"/>
      <c r="O8" s="46"/>
      <c r="P8" s="46"/>
      <c r="Q8" s="46"/>
      <c r="R8" s="20"/>
    </row>
    <row r="9" spans="1:18" ht="12.75" customHeight="1" x14ac:dyDescent="0.2">
      <c r="A9" s="24"/>
      <c r="B9" s="24"/>
      <c r="C9" s="24" t="s">
        <v>136</v>
      </c>
      <c r="D9" s="24"/>
      <c r="E9" s="46"/>
      <c r="F9" s="46"/>
      <c r="G9" s="114">
        <v>0</v>
      </c>
      <c r="H9" s="46"/>
      <c r="I9" s="46"/>
      <c r="J9" s="46"/>
      <c r="K9" s="46"/>
      <c r="L9" s="46"/>
      <c r="M9" s="46"/>
      <c r="N9" s="46"/>
      <c r="O9" s="46"/>
      <c r="P9" s="46"/>
      <c r="Q9" s="46"/>
      <c r="R9" s="20"/>
    </row>
    <row r="10" spans="1:18" ht="12.75" customHeight="1" thickBot="1" x14ac:dyDescent="0.25">
      <c r="A10" s="24"/>
      <c r="B10" s="24"/>
      <c r="C10" s="24" t="s">
        <v>137</v>
      </c>
      <c r="D10" s="24"/>
      <c r="E10" s="46"/>
      <c r="F10" s="46"/>
      <c r="G10" s="115">
        <v>0</v>
      </c>
      <c r="H10" s="46"/>
      <c r="I10" s="46"/>
      <c r="J10" s="46"/>
      <c r="K10" s="46"/>
      <c r="L10" s="46"/>
      <c r="M10" s="46"/>
      <c r="N10" s="46"/>
      <c r="O10" s="46"/>
      <c r="P10" s="46"/>
      <c r="Q10" s="46"/>
      <c r="R10" s="20"/>
    </row>
    <row r="11" spans="1:18" ht="12.75" customHeight="1" thickBot="1" x14ac:dyDescent="0.25">
      <c r="A11" s="24"/>
      <c r="B11" s="24" t="s">
        <v>138</v>
      </c>
      <c r="C11" s="24"/>
      <c r="D11" s="24"/>
      <c r="E11" s="46"/>
      <c r="F11" s="46"/>
      <c r="G11" s="91">
        <f>SUM(G8:G10)</f>
        <v>1</v>
      </c>
      <c r="H11" s="47"/>
      <c r="I11" s="49"/>
      <c r="J11" s="49"/>
      <c r="K11" s="49"/>
      <c r="L11" s="46"/>
      <c r="M11" s="46"/>
      <c r="N11" s="46"/>
      <c r="O11" s="46"/>
      <c r="P11" s="46"/>
      <c r="Q11" s="46"/>
      <c r="R11" s="20"/>
    </row>
    <row r="12" spans="1:18" ht="12.75" customHeight="1" thickTop="1" x14ac:dyDescent="0.2">
      <c r="A12" s="24"/>
      <c r="B12" s="24"/>
      <c r="C12" s="24"/>
      <c r="D12" s="24"/>
      <c r="E12" s="46"/>
      <c r="F12" s="46"/>
      <c r="G12" s="49"/>
      <c r="H12" s="49"/>
      <c r="I12" s="49"/>
      <c r="J12" s="49"/>
      <c r="K12" s="49"/>
      <c r="L12" s="46"/>
      <c r="M12" s="46"/>
      <c r="N12" s="46"/>
      <c r="O12" s="46"/>
      <c r="P12" s="46"/>
      <c r="Q12" s="46"/>
      <c r="R12" s="20"/>
    </row>
    <row r="13" spans="1:18" ht="12.75" customHeight="1" x14ac:dyDescent="0.2">
      <c r="A13" s="24" t="s">
        <v>148</v>
      </c>
      <c r="B13" s="24"/>
      <c r="C13" s="24"/>
      <c r="D13" s="24"/>
      <c r="E13" s="46"/>
      <c r="F13" s="46"/>
      <c r="G13" s="49"/>
      <c r="H13" s="49"/>
      <c r="I13" s="49"/>
      <c r="J13" s="49"/>
      <c r="K13" s="49"/>
      <c r="L13" s="46"/>
      <c r="M13" s="46"/>
      <c r="N13" s="46"/>
      <c r="O13" s="46"/>
      <c r="P13" s="46"/>
      <c r="Q13" s="46"/>
      <c r="R13" s="20"/>
    </row>
    <row r="14" spans="1:18" ht="12.75" customHeight="1" x14ac:dyDescent="0.2">
      <c r="A14" s="24"/>
      <c r="B14" s="24" t="s">
        <v>149</v>
      </c>
      <c r="C14" s="24"/>
      <c r="D14" s="24"/>
      <c r="E14" s="46"/>
      <c r="F14" s="46"/>
      <c r="G14" s="49"/>
      <c r="H14" s="49"/>
      <c r="I14" s="49"/>
      <c r="J14" s="49"/>
      <c r="K14" s="49"/>
      <c r="L14" s="46"/>
      <c r="M14" s="46"/>
      <c r="N14" s="46"/>
      <c r="O14" s="46"/>
      <c r="P14" s="46"/>
      <c r="Q14" s="46"/>
      <c r="R14" s="20"/>
    </row>
    <row r="15" spans="1:18" ht="12.75" customHeight="1" x14ac:dyDescent="0.2">
      <c r="A15" s="24"/>
      <c r="B15" s="24"/>
      <c r="C15" s="24" t="s">
        <v>135</v>
      </c>
      <c r="D15" s="24"/>
      <c r="E15" s="46"/>
      <c r="F15" s="46"/>
      <c r="G15" s="114">
        <v>1</v>
      </c>
      <c r="H15" s="49"/>
      <c r="I15" s="49"/>
      <c r="J15" s="49"/>
      <c r="K15" s="49"/>
      <c r="L15" s="46"/>
      <c r="M15" s="46"/>
      <c r="N15" s="46"/>
      <c r="O15" s="46"/>
      <c r="P15" s="46"/>
      <c r="Q15" s="46"/>
      <c r="R15" s="20"/>
    </row>
    <row r="16" spans="1:18" ht="12.75" customHeight="1" x14ac:dyDescent="0.2">
      <c r="A16" s="24"/>
      <c r="B16" s="24"/>
      <c r="C16" s="24" t="s">
        <v>136</v>
      </c>
      <c r="D16" s="24"/>
      <c r="E16" s="46"/>
      <c r="F16" s="46"/>
      <c r="G16" s="114">
        <v>0</v>
      </c>
      <c r="H16" s="49"/>
      <c r="I16" s="49"/>
      <c r="J16" s="49"/>
      <c r="K16" s="49"/>
      <c r="L16" s="46"/>
      <c r="M16" s="46"/>
      <c r="N16" s="46"/>
      <c r="O16" s="46"/>
      <c r="P16" s="46"/>
      <c r="Q16" s="46"/>
      <c r="R16" s="20"/>
    </row>
    <row r="17" spans="1:18" ht="12.75" customHeight="1" thickBot="1" x14ac:dyDescent="0.25">
      <c r="A17" s="24"/>
      <c r="B17" s="24"/>
      <c r="C17" s="24" t="s">
        <v>137</v>
      </c>
      <c r="D17" s="24"/>
      <c r="E17" s="46"/>
      <c r="F17" s="46"/>
      <c r="G17" s="115">
        <v>0</v>
      </c>
      <c r="H17" s="49"/>
      <c r="I17" s="49"/>
      <c r="J17" s="49"/>
      <c r="K17" s="49"/>
      <c r="L17" s="46"/>
      <c r="M17" s="46"/>
      <c r="N17" s="46"/>
      <c r="O17" s="46"/>
      <c r="P17" s="46"/>
      <c r="Q17" s="46"/>
      <c r="R17" s="20"/>
    </row>
    <row r="18" spans="1:18" ht="12.75" customHeight="1" thickBot="1" x14ac:dyDescent="0.25">
      <c r="A18" s="24"/>
      <c r="B18" s="24" t="s">
        <v>150</v>
      </c>
      <c r="C18" s="24"/>
      <c r="D18" s="24"/>
      <c r="E18" s="46"/>
      <c r="F18" s="46"/>
      <c r="G18" s="91">
        <f>SUM(G15:G17)</f>
        <v>1</v>
      </c>
      <c r="H18" s="49"/>
      <c r="I18" s="49"/>
      <c r="J18" s="49"/>
      <c r="K18" s="49"/>
      <c r="L18" s="46"/>
      <c r="M18" s="46"/>
      <c r="N18" s="46"/>
      <c r="O18" s="46"/>
      <c r="P18" s="46"/>
      <c r="Q18" s="46"/>
      <c r="R18" s="20"/>
    </row>
    <row r="19" spans="1:18" ht="12.75" customHeight="1" thickTop="1" x14ac:dyDescent="0.2">
      <c r="A19" s="24"/>
      <c r="B19" s="24"/>
      <c r="C19" s="24"/>
      <c r="D19" s="24"/>
      <c r="E19" s="46"/>
      <c r="F19" s="46"/>
      <c r="G19" s="49"/>
      <c r="H19" s="49"/>
      <c r="I19" s="49"/>
      <c r="J19" s="49"/>
      <c r="K19" s="49"/>
      <c r="L19" s="46"/>
      <c r="M19" s="46"/>
      <c r="N19" s="46"/>
      <c r="O19" s="46"/>
      <c r="P19" s="46"/>
      <c r="Q19" s="46"/>
      <c r="R19" s="20"/>
    </row>
    <row r="20" spans="1:18" ht="12.75" customHeight="1" x14ac:dyDescent="0.2">
      <c r="A20" s="24" t="s">
        <v>139</v>
      </c>
      <c r="B20" s="24"/>
      <c r="C20" s="24"/>
      <c r="D20" s="24"/>
      <c r="E20" s="46"/>
      <c r="F20" s="46"/>
      <c r="G20" s="49"/>
      <c r="H20" s="49"/>
      <c r="I20" s="49"/>
      <c r="J20" s="49"/>
      <c r="K20" s="49"/>
      <c r="L20" s="46"/>
      <c r="M20" s="46"/>
      <c r="N20" s="46"/>
      <c r="O20" s="46"/>
      <c r="P20" s="46"/>
      <c r="Q20" s="46"/>
      <c r="R20" s="20"/>
    </row>
    <row r="21" spans="1:18" ht="12.75" customHeight="1" x14ac:dyDescent="0.2">
      <c r="A21" s="24"/>
      <c r="B21" s="24" t="s">
        <v>140</v>
      </c>
      <c r="C21" s="24"/>
      <c r="D21" s="24"/>
      <c r="E21" s="46"/>
      <c r="F21" s="46"/>
      <c r="G21" s="116">
        <v>0</v>
      </c>
      <c r="H21" s="49"/>
      <c r="I21" s="49"/>
      <c r="J21" s="49"/>
      <c r="K21" s="49"/>
      <c r="L21" s="46"/>
      <c r="M21" s="46"/>
      <c r="N21" s="46"/>
      <c r="O21" s="46"/>
      <c r="P21" s="46"/>
      <c r="Q21" s="46"/>
      <c r="R21" s="20"/>
    </row>
    <row r="22" spans="1:18" ht="12.75" customHeight="1" x14ac:dyDescent="0.2">
      <c r="A22" s="24"/>
      <c r="B22" s="24" t="s">
        <v>141</v>
      </c>
      <c r="C22" s="24"/>
      <c r="D22" s="24"/>
      <c r="E22" s="46"/>
      <c r="F22" s="46"/>
      <c r="G22" s="114">
        <v>0</v>
      </c>
      <c r="H22" s="49"/>
      <c r="I22" s="49"/>
      <c r="J22" s="49"/>
      <c r="K22" s="49"/>
      <c r="L22" s="46"/>
      <c r="M22" s="46"/>
      <c r="N22" s="46"/>
      <c r="O22" s="46"/>
      <c r="P22" s="46"/>
      <c r="Q22" s="46"/>
      <c r="R22" s="20"/>
    </row>
    <row r="23" spans="1:18" ht="12.75" customHeight="1" x14ac:dyDescent="0.2">
      <c r="A23" s="24"/>
      <c r="B23" s="24"/>
      <c r="C23" s="24"/>
      <c r="D23" s="24"/>
      <c r="E23" s="46"/>
      <c r="F23" s="59"/>
      <c r="G23" s="49"/>
      <c r="H23" s="49"/>
      <c r="I23" s="49"/>
      <c r="J23" s="141"/>
      <c r="K23" s="141"/>
      <c r="L23" s="46"/>
      <c r="M23" s="46"/>
      <c r="N23" s="46"/>
      <c r="O23" s="46"/>
      <c r="P23" s="46"/>
      <c r="Q23" s="46"/>
      <c r="R23" s="20"/>
    </row>
    <row r="24" spans="1:18" ht="12.75" customHeight="1" x14ac:dyDescent="0.2">
      <c r="A24" s="1" t="s">
        <v>142</v>
      </c>
      <c r="B24" s="24"/>
      <c r="C24" s="24"/>
      <c r="D24" s="24"/>
      <c r="E24" s="46"/>
      <c r="F24" s="59"/>
      <c r="G24" s="49"/>
      <c r="H24" s="49"/>
      <c r="I24" s="49"/>
      <c r="J24" s="141"/>
      <c r="K24" s="141"/>
      <c r="L24" s="46"/>
      <c r="M24" s="46"/>
      <c r="N24" s="46"/>
      <c r="O24" s="46"/>
      <c r="P24" s="46"/>
      <c r="Q24" s="46"/>
      <c r="R24" s="20"/>
    </row>
    <row r="25" spans="1:18" ht="12.75" customHeight="1" x14ac:dyDescent="0.2">
      <c r="A25" s="24"/>
      <c r="B25" s="24" t="s">
        <v>143</v>
      </c>
      <c r="C25" s="24"/>
      <c r="D25" s="24"/>
      <c r="E25" s="46"/>
      <c r="F25" s="61"/>
      <c r="G25" s="117">
        <v>0</v>
      </c>
      <c r="H25" s="49"/>
      <c r="I25" s="49"/>
      <c r="J25" s="141"/>
      <c r="K25" s="141"/>
      <c r="L25" s="46"/>
      <c r="M25" s="46"/>
      <c r="N25" s="46"/>
      <c r="O25" s="46"/>
      <c r="P25" s="46"/>
      <c r="Q25" s="46"/>
      <c r="R25" s="20"/>
    </row>
    <row r="26" spans="1:18" ht="12.75" customHeight="1" x14ac:dyDescent="0.2">
      <c r="A26" s="24"/>
      <c r="B26" s="24"/>
      <c r="C26" s="24"/>
      <c r="D26" s="24"/>
      <c r="E26" s="46"/>
      <c r="F26" s="46"/>
      <c r="G26" s="49"/>
      <c r="H26" s="49"/>
      <c r="I26" s="49"/>
      <c r="J26" s="141">
        <f>IF(G28=0,0,(('1. Required Start-Up Funds'!G34-'1. Required Start-Up Funds'!E33-'1. Required Start-Up Funds'!E25-'1. Required Start-Up Funds'!E32)/'6. Cash Receipts-Disbursements'!G28))</f>
        <v>0</v>
      </c>
      <c r="K26" s="141">
        <f>J26/12</f>
        <v>0</v>
      </c>
      <c r="L26" s="46"/>
      <c r="M26" s="46"/>
      <c r="N26" s="46"/>
      <c r="O26" s="46"/>
      <c r="P26" s="46"/>
      <c r="Q26" s="46"/>
      <c r="R26" s="20"/>
    </row>
    <row r="27" spans="1:18" ht="12.75" customHeight="1" x14ac:dyDescent="0.2">
      <c r="A27" s="24" t="s">
        <v>144</v>
      </c>
      <c r="B27" s="24"/>
      <c r="C27" s="24"/>
      <c r="D27" s="24"/>
      <c r="E27" s="46"/>
      <c r="F27" s="46"/>
      <c r="G27" s="49"/>
      <c r="H27" s="49"/>
      <c r="I27" s="49"/>
      <c r="J27" s="141">
        <f>IF(G28=0,0,('1. Required Start-Up Funds'!E32/'6. Cash Receipts-Disbursements'!G28))</f>
        <v>0</v>
      </c>
      <c r="K27" s="141">
        <f>J27/12</f>
        <v>0</v>
      </c>
      <c r="L27" s="46"/>
      <c r="M27" s="46"/>
      <c r="N27" s="46"/>
      <c r="O27" s="46"/>
      <c r="P27" s="46"/>
      <c r="Q27" s="46"/>
      <c r="R27" s="20"/>
    </row>
    <row r="28" spans="1:18" ht="12.75" customHeight="1" x14ac:dyDescent="0.2">
      <c r="A28" s="24"/>
      <c r="B28" s="24" t="s">
        <v>145</v>
      </c>
      <c r="C28" s="24"/>
      <c r="D28" s="24"/>
      <c r="E28" s="46"/>
      <c r="F28" s="59"/>
      <c r="G28" s="118">
        <v>15</v>
      </c>
      <c r="H28" s="49"/>
      <c r="I28" s="49"/>
      <c r="J28" s="141"/>
      <c r="K28" s="141">
        <f>K26+K27</f>
        <v>0</v>
      </c>
      <c r="L28" s="46"/>
      <c r="M28" s="46"/>
      <c r="N28" s="46"/>
      <c r="O28" s="46"/>
      <c r="P28" s="46"/>
      <c r="Q28" s="46"/>
      <c r="R28" s="20"/>
    </row>
    <row r="29" spans="1:18" ht="12.75" customHeight="1" x14ac:dyDescent="0.2">
      <c r="A29" s="24"/>
      <c r="B29" s="24"/>
      <c r="C29" s="24"/>
      <c r="D29" s="24"/>
      <c r="E29" s="46"/>
      <c r="F29" s="61"/>
      <c r="G29" s="49"/>
      <c r="H29" s="49"/>
      <c r="I29" s="49"/>
      <c r="J29" s="141"/>
      <c r="K29" s="141"/>
      <c r="L29" s="46"/>
      <c r="M29" s="46"/>
      <c r="N29" s="46"/>
      <c r="O29" s="46"/>
      <c r="P29" s="46"/>
      <c r="Q29" s="46"/>
      <c r="R29" s="20"/>
    </row>
    <row r="30" spans="1:18" ht="12.75" customHeight="1" x14ac:dyDescent="0.2">
      <c r="A30" s="24"/>
      <c r="B30" s="24"/>
      <c r="C30" s="24"/>
      <c r="D30" s="24"/>
      <c r="E30" s="46"/>
      <c r="F30" s="46"/>
      <c r="G30" s="49"/>
      <c r="H30" s="49"/>
      <c r="I30" s="49"/>
      <c r="J30" s="49"/>
      <c r="K30" s="49"/>
      <c r="L30" s="46"/>
      <c r="M30" s="46"/>
      <c r="N30" s="46"/>
      <c r="O30" s="46"/>
      <c r="P30" s="46"/>
      <c r="Q30" s="46"/>
      <c r="R30" s="20"/>
    </row>
    <row r="31" spans="1:18" ht="12.75" customHeight="1" x14ac:dyDescent="0.2">
      <c r="A31" s="24"/>
      <c r="B31" s="24"/>
      <c r="C31" s="24"/>
      <c r="D31" s="24"/>
      <c r="E31" s="46"/>
      <c r="F31" s="46"/>
      <c r="G31" s="49"/>
      <c r="H31" s="49"/>
      <c r="I31" s="49"/>
      <c r="J31" s="49"/>
      <c r="K31" s="49"/>
      <c r="L31" s="46"/>
      <c r="M31" s="46"/>
      <c r="N31" s="46"/>
      <c r="O31" s="46"/>
      <c r="P31" s="46"/>
      <c r="Q31" s="46"/>
      <c r="R31" s="20"/>
    </row>
    <row r="32" spans="1:18" ht="12.75" customHeight="1" x14ac:dyDescent="0.2">
      <c r="A32" s="24"/>
      <c r="B32" s="24"/>
      <c r="C32" s="24"/>
      <c r="D32" s="24"/>
      <c r="E32" s="46"/>
      <c r="F32" s="46"/>
      <c r="G32" s="49"/>
      <c r="H32" s="49"/>
      <c r="I32" s="49"/>
      <c r="J32" s="49"/>
      <c r="K32" s="49"/>
      <c r="L32" s="46"/>
      <c r="M32" s="46"/>
      <c r="N32" s="46"/>
      <c r="O32" s="46"/>
      <c r="P32" s="46"/>
      <c r="Q32" s="46"/>
      <c r="R32" s="20"/>
    </row>
    <row r="33" spans="1:18" ht="12.75" customHeight="1" x14ac:dyDescent="0.2">
      <c r="A33" s="24"/>
      <c r="B33" s="24"/>
      <c r="C33" s="24"/>
      <c r="D33" s="24"/>
      <c r="E33" s="46"/>
      <c r="F33" s="46"/>
      <c r="G33" s="49"/>
      <c r="H33" s="49"/>
      <c r="I33" s="49"/>
      <c r="J33" s="49"/>
      <c r="K33" s="49"/>
      <c r="L33" s="46"/>
      <c r="M33" s="46"/>
      <c r="N33" s="46"/>
      <c r="O33" s="46"/>
      <c r="P33" s="46"/>
      <c r="Q33" s="46"/>
      <c r="R33" s="20"/>
    </row>
    <row r="34" spans="1:18" ht="12.75" customHeight="1" x14ac:dyDescent="0.2">
      <c r="A34" s="24"/>
      <c r="B34" s="24"/>
      <c r="C34" s="24"/>
      <c r="D34" s="24"/>
      <c r="E34" s="46"/>
      <c r="F34" s="46"/>
      <c r="G34" s="49"/>
      <c r="H34" s="49"/>
      <c r="I34" s="49"/>
      <c r="J34" s="49"/>
      <c r="K34" s="49"/>
      <c r="L34" s="46"/>
      <c r="M34" s="46"/>
      <c r="N34" s="46"/>
      <c r="O34" s="46"/>
      <c r="P34" s="46"/>
      <c r="Q34" s="46"/>
      <c r="R34" s="20"/>
    </row>
    <row r="35" spans="1:18" ht="12.75" customHeight="1" x14ac:dyDescent="0.2">
      <c r="A35" s="24"/>
      <c r="B35" s="24"/>
      <c r="C35" s="24"/>
      <c r="D35" s="24"/>
      <c r="E35" s="46"/>
      <c r="F35" s="46"/>
      <c r="G35" s="49"/>
      <c r="H35" s="49"/>
      <c r="I35" s="49"/>
      <c r="J35" s="49"/>
      <c r="K35" s="49"/>
      <c r="L35" s="46"/>
      <c r="M35" s="46"/>
      <c r="N35" s="46"/>
      <c r="O35" s="46"/>
      <c r="P35" s="46"/>
      <c r="Q35" s="46"/>
      <c r="R35" s="20"/>
    </row>
    <row r="36" spans="1:18" ht="12.75" customHeight="1" x14ac:dyDescent="0.2">
      <c r="A36" s="24"/>
      <c r="B36" s="24"/>
      <c r="C36" s="24"/>
      <c r="D36" s="24"/>
      <c r="E36" s="46"/>
      <c r="F36" s="46"/>
      <c r="G36" s="49"/>
      <c r="H36" s="49"/>
      <c r="I36" s="49"/>
      <c r="J36" s="49"/>
      <c r="K36" s="49"/>
      <c r="L36" s="46"/>
      <c r="M36" s="46"/>
      <c r="N36" s="46"/>
      <c r="O36" s="46"/>
      <c r="P36" s="46"/>
      <c r="Q36" s="46"/>
      <c r="R36" s="20"/>
    </row>
    <row r="37" spans="1:18" ht="12.75" customHeight="1" x14ac:dyDescent="0.2">
      <c r="A37" s="24"/>
      <c r="B37" s="24"/>
      <c r="C37" s="24"/>
      <c r="D37" s="24"/>
      <c r="E37" s="46"/>
      <c r="F37" s="46"/>
      <c r="G37" s="49"/>
      <c r="H37" s="49"/>
      <c r="I37" s="49"/>
      <c r="J37" s="49"/>
      <c r="K37" s="49"/>
      <c r="L37" s="46"/>
      <c r="M37" s="46"/>
      <c r="N37" s="46"/>
      <c r="O37" s="46"/>
      <c r="P37" s="46"/>
      <c r="Q37" s="46"/>
      <c r="R37" s="20"/>
    </row>
    <row r="38" spans="1:18" ht="12.75" customHeight="1" x14ac:dyDescent="0.2">
      <c r="A38" s="24"/>
      <c r="B38" s="24"/>
      <c r="C38" s="24"/>
      <c r="D38" s="24"/>
      <c r="E38" s="46"/>
      <c r="F38" s="46"/>
      <c r="G38" s="49"/>
      <c r="H38" s="49"/>
      <c r="I38" s="49"/>
      <c r="J38" s="49"/>
      <c r="K38" s="49"/>
      <c r="L38" s="46"/>
      <c r="M38" s="46"/>
      <c r="N38" s="46"/>
      <c r="O38" s="46"/>
      <c r="P38" s="46"/>
      <c r="Q38" s="46"/>
      <c r="R38" s="20"/>
    </row>
    <row r="39" spans="1:18" ht="12.75" customHeight="1" x14ac:dyDescent="0.2">
      <c r="A39" s="24"/>
      <c r="B39" s="24"/>
      <c r="C39" s="24"/>
      <c r="D39" s="24"/>
      <c r="E39" s="46"/>
      <c r="F39" s="46"/>
      <c r="G39" s="49"/>
      <c r="H39" s="49"/>
      <c r="I39" s="49"/>
      <c r="J39" s="49"/>
      <c r="K39" s="49"/>
      <c r="L39" s="46"/>
      <c r="M39" s="46"/>
      <c r="N39" s="46"/>
      <c r="O39" s="46"/>
      <c r="P39" s="46"/>
      <c r="Q39" s="46"/>
      <c r="R39" s="20"/>
    </row>
    <row r="40" spans="1:18" ht="12.75" customHeight="1" x14ac:dyDescent="0.2">
      <c r="A40" s="24"/>
      <c r="B40" s="24"/>
      <c r="C40" s="24"/>
      <c r="D40" s="24"/>
      <c r="E40" s="46"/>
      <c r="F40" s="46"/>
      <c r="G40" s="49"/>
      <c r="H40" s="49"/>
      <c r="I40" s="49"/>
      <c r="J40" s="49"/>
      <c r="K40" s="49"/>
      <c r="L40" s="46"/>
      <c r="M40" s="46"/>
      <c r="N40" s="46"/>
      <c r="O40" s="46"/>
      <c r="P40" s="46"/>
      <c r="Q40" s="46"/>
      <c r="R40" s="20"/>
    </row>
    <row r="41" spans="1:18" ht="12.75" customHeight="1" x14ac:dyDescent="0.2">
      <c r="A41" s="24"/>
      <c r="B41" s="24"/>
      <c r="C41" s="24"/>
      <c r="D41" s="24"/>
      <c r="E41" s="46"/>
      <c r="F41" s="46"/>
      <c r="G41" s="49"/>
      <c r="H41" s="49"/>
      <c r="I41" s="49"/>
      <c r="J41" s="49"/>
      <c r="K41" s="49"/>
      <c r="L41" s="46"/>
      <c r="M41" s="46"/>
      <c r="N41" s="46"/>
      <c r="O41" s="46"/>
      <c r="P41" s="46"/>
      <c r="Q41" s="46"/>
      <c r="R41" s="20"/>
    </row>
    <row r="42" spans="1:18" ht="12.75" customHeight="1" x14ac:dyDescent="0.2">
      <c r="A42" s="24"/>
      <c r="B42" s="24"/>
      <c r="C42" s="24"/>
      <c r="D42" s="24"/>
      <c r="E42" s="46"/>
      <c r="F42" s="46"/>
      <c r="G42" s="49"/>
      <c r="H42" s="49"/>
      <c r="I42" s="49"/>
      <c r="J42" s="49"/>
      <c r="K42" s="49"/>
      <c r="L42" s="46"/>
      <c r="M42" s="46"/>
      <c r="N42" s="46"/>
      <c r="O42" s="46"/>
      <c r="P42" s="46"/>
      <c r="Q42" s="46"/>
      <c r="R42" s="20"/>
    </row>
    <row r="43" spans="1:18" ht="12.75" customHeight="1" x14ac:dyDescent="0.2">
      <c r="A43" s="24"/>
      <c r="B43" s="24"/>
      <c r="C43" s="24"/>
      <c r="D43" s="24"/>
      <c r="E43" s="46"/>
      <c r="F43" s="46"/>
      <c r="G43" s="49"/>
      <c r="H43" s="49"/>
      <c r="I43" s="49"/>
      <c r="J43" s="49"/>
      <c r="K43" s="49"/>
      <c r="L43" s="46"/>
      <c r="M43" s="46"/>
      <c r="N43" s="46"/>
      <c r="O43" s="46"/>
      <c r="P43" s="46"/>
      <c r="Q43" s="46"/>
      <c r="R43" s="20"/>
    </row>
    <row r="44" spans="1:18" ht="12.75" customHeight="1" x14ac:dyDescent="0.2">
      <c r="A44" s="24"/>
      <c r="B44" s="24"/>
      <c r="C44" s="24"/>
      <c r="D44" s="24"/>
      <c r="E44" s="46"/>
      <c r="F44" s="46"/>
      <c r="G44" s="49"/>
      <c r="H44" s="49"/>
      <c r="I44" s="49"/>
      <c r="J44" s="49"/>
      <c r="K44" s="49"/>
      <c r="L44" s="46"/>
      <c r="M44" s="46"/>
      <c r="N44" s="46"/>
      <c r="O44" s="46"/>
      <c r="P44" s="46"/>
      <c r="Q44" s="46"/>
      <c r="R44" s="20"/>
    </row>
    <row r="45" spans="1:18" ht="12.75" customHeight="1" x14ac:dyDescent="0.2">
      <c r="A45" s="24"/>
      <c r="B45" s="24"/>
      <c r="C45" s="24"/>
      <c r="D45" s="24"/>
      <c r="E45" s="46"/>
      <c r="F45" s="46"/>
      <c r="G45" s="49"/>
      <c r="H45" s="49"/>
      <c r="I45" s="49"/>
      <c r="J45" s="49"/>
      <c r="K45" s="49"/>
      <c r="L45" s="46"/>
      <c r="M45" s="46"/>
      <c r="N45" s="46"/>
      <c r="O45" s="46"/>
      <c r="P45" s="46"/>
      <c r="Q45" s="46"/>
      <c r="R45" s="20"/>
    </row>
    <row r="46" spans="1:18" ht="12.75" customHeight="1" x14ac:dyDescent="0.2">
      <c r="A46" s="24"/>
      <c r="B46" s="24"/>
      <c r="C46" s="24"/>
      <c r="D46" s="24"/>
      <c r="E46" s="46"/>
      <c r="F46" s="46"/>
      <c r="G46" s="57"/>
      <c r="H46" s="57"/>
      <c r="I46" s="57"/>
      <c r="J46" s="57"/>
      <c r="K46" s="57"/>
      <c r="L46" s="46"/>
      <c r="M46" s="46"/>
      <c r="N46" s="46"/>
      <c r="O46" s="46"/>
      <c r="P46" s="46"/>
      <c r="Q46" s="46"/>
      <c r="R46" s="20"/>
    </row>
    <row r="47" spans="1:18" ht="12.75" customHeight="1" x14ac:dyDescent="0.2">
      <c r="A47" s="24"/>
      <c r="B47" s="24"/>
      <c r="C47" s="24"/>
      <c r="D47" s="24"/>
      <c r="E47" s="46"/>
      <c r="F47" s="46"/>
      <c r="G47" s="53"/>
      <c r="H47" s="53"/>
      <c r="I47" s="53"/>
      <c r="J47" s="53"/>
      <c r="K47" s="53"/>
      <c r="L47" s="46"/>
      <c r="M47" s="46"/>
      <c r="N47" s="46"/>
      <c r="O47" s="46"/>
      <c r="P47" s="46"/>
      <c r="Q47" s="46"/>
      <c r="R47" s="20"/>
    </row>
    <row r="48" spans="1:18" ht="12.75" customHeight="1" x14ac:dyDescent="0.2">
      <c r="A48" s="24"/>
      <c r="B48" s="24"/>
      <c r="C48" s="24"/>
      <c r="D48" s="24"/>
      <c r="E48" s="46"/>
      <c r="F48" s="46"/>
      <c r="G48" s="47"/>
      <c r="H48" s="47"/>
      <c r="I48" s="47"/>
      <c r="J48" s="47"/>
      <c r="K48" s="47"/>
      <c r="L48" s="46"/>
      <c r="M48" s="46"/>
      <c r="N48" s="46"/>
      <c r="O48" s="46"/>
      <c r="P48" s="46"/>
      <c r="Q48" s="46"/>
      <c r="R48" s="20"/>
    </row>
    <row r="49" spans="1:18" ht="12.75" customHeight="1" x14ac:dyDescent="0.2">
      <c r="A49" s="24"/>
      <c r="B49" s="24"/>
      <c r="C49" s="24"/>
      <c r="D49" s="24"/>
      <c r="E49" s="46"/>
      <c r="F49" s="46"/>
      <c r="G49" s="46"/>
      <c r="H49" s="46"/>
      <c r="I49" s="46"/>
      <c r="J49" s="46"/>
      <c r="K49" s="46"/>
      <c r="L49" s="46"/>
      <c r="M49" s="46"/>
      <c r="N49" s="46"/>
      <c r="O49" s="46"/>
      <c r="P49" s="46"/>
      <c r="Q49" s="46"/>
      <c r="R49" s="20"/>
    </row>
    <row r="50" spans="1:18" ht="12.75" customHeight="1" x14ac:dyDescent="0.2">
      <c r="A50" s="24"/>
      <c r="B50" s="24"/>
      <c r="C50" s="24"/>
      <c r="D50" s="24"/>
      <c r="E50" s="46"/>
      <c r="F50" s="46"/>
      <c r="G50" s="46"/>
      <c r="H50" s="46"/>
      <c r="I50" s="46"/>
      <c r="J50" s="46"/>
      <c r="K50" s="46"/>
      <c r="L50" s="46"/>
      <c r="M50" s="46"/>
      <c r="N50" s="46"/>
      <c r="O50" s="46"/>
      <c r="P50" s="46"/>
      <c r="Q50" s="46"/>
      <c r="R50" s="20"/>
    </row>
    <row r="51" spans="1:18" ht="12.75" customHeight="1" x14ac:dyDescent="0.2">
      <c r="A51" s="24"/>
      <c r="B51" s="24"/>
      <c r="C51" s="24"/>
      <c r="D51" s="24"/>
      <c r="E51" s="20"/>
      <c r="F51" s="20"/>
      <c r="G51" s="20"/>
      <c r="I51" s="20"/>
      <c r="J51" s="20"/>
      <c r="K51" s="20"/>
      <c r="L51" s="20"/>
      <c r="M51" s="20"/>
      <c r="N51" s="20"/>
      <c r="O51" s="20"/>
      <c r="P51" s="20"/>
      <c r="Q51" s="20"/>
      <c r="R51" s="20"/>
    </row>
    <row r="52" spans="1:18" ht="12.75" customHeight="1" x14ac:dyDescent="0.2">
      <c r="A52" s="24"/>
      <c r="B52" s="24"/>
      <c r="C52" s="24"/>
      <c r="D52" s="24"/>
      <c r="E52" s="20"/>
      <c r="F52" s="20"/>
      <c r="G52" s="20"/>
      <c r="I52" s="20"/>
      <c r="J52" s="20"/>
      <c r="K52" s="20"/>
      <c r="L52" s="20"/>
      <c r="M52" s="20"/>
      <c r="N52" s="20"/>
      <c r="O52" s="20"/>
      <c r="P52" s="20"/>
      <c r="Q52" s="20"/>
      <c r="R52" s="20"/>
    </row>
    <row r="53" spans="1:18" ht="12.75" customHeight="1" x14ac:dyDescent="0.2"/>
    <row r="54" spans="1:18" ht="12.75" customHeight="1" x14ac:dyDescent="0.2"/>
    <row r="55" spans="1:18" ht="12.75" customHeight="1" x14ac:dyDescent="0.2"/>
    <row r="56" spans="1:18" ht="12.75" customHeight="1" x14ac:dyDescent="0.2"/>
    <row r="57" spans="1:18" ht="12.75" customHeight="1" x14ac:dyDescent="0.2"/>
    <row r="58" spans="1:18" ht="12.75" customHeight="1" x14ac:dyDescent="0.2"/>
    <row r="59" spans="1:18" ht="12.75" customHeight="1" x14ac:dyDescent="0.2"/>
    <row r="60" spans="1:18" ht="12.75" customHeight="1" x14ac:dyDescent="0.2"/>
    <row r="61" spans="1:18" ht="12.75" customHeight="1" x14ac:dyDescent="0.2"/>
    <row r="62" spans="1:18" ht="12.75" customHeight="1" x14ac:dyDescent="0.2"/>
    <row r="63" spans="1:18" ht="12.75" customHeight="1" x14ac:dyDescent="0.2"/>
    <row r="64" spans="1:18"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sheetData>
  <phoneticPr fontId="4" type="noConversion"/>
  <pageMargins left="0.75" right="0.75" top="1" bottom="1" header="0.5" footer="0.5"/>
  <pageSetup scale="75" orientation="landscape" blackAndWhite="1"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7A398-C05F-4080-AD1A-D5A4F96F727D}">
  <sheetPr>
    <tabColor indexed="42"/>
  </sheetPr>
  <dimension ref="A1:R89"/>
  <sheetViews>
    <sheetView showGridLines="0" showRowColHeaders="0" workbookViewId="0">
      <selection activeCell="H30" sqref="H30"/>
    </sheetView>
  </sheetViews>
  <sheetFormatPr defaultColWidth="9" defaultRowHeight="12" x14ac:dyDescent="0.2"/>
  <cols>
    <col min="1" max="3" width="3" style="6" customWidth="1"/>
    <col min="4" max="4" width="22.85546875" customWidth="1"/>
    <col min="5" max="5" width="10.85546875" customWidth="1"/>
    <col min="6" max="6" width="20.85546875" customWidth="1"/>
    <col min="7" max="7" width="8.85546875" customWidth="1"/>
    <col min="8" max="8" width="10.85546875" customWidth="1"/>
    <col min="9" max="9" width="20.85546875" style="18" customWidth="1"/>
    <col min="10" max="10" width="8.85546875" customWidth="1"/>
    <col min="11" max="17" width="10.85546875" customWidth="1"/>
    <col min="18" max="18" width="15.85546875" customWidth="1"/>
  </cols>
  <sheetData>
    <row r="1" spans="1:18" ht="15.75" x14ac:dyDescent="0.25">
      <c r="A1" s="5" t="str">
        <f>'1. Required Start-Up Funds'!A1</f>
        <v>Template</v>
      </c>
    </row>
    <row r="2" spans="1:18" ht="15.75" x14ac:dyDescent="0.25">
      <c r="A2" s="5" t="s">
        <v>146</v>
      </c>
    </row>
    <row r="3" spans="1:18" ht="12.75" customHeight="1" x14ac:dyDescent="0.25">
      <c r="A3" s="144" t="s">
        <v>192</v>
      </c>
      <c r="B3" s="1"/>
      <c r="C3" s="1"/>
      <c r="D3" s="40"/>
      <c r="E3" s="40"/>
      <c r="F3" s="40"/>
      <c r="G3" s="40"/>
      <c r="H3" s="40"/>
      <c r="I3" s="92"/>
      <c r="J3" s="40"/>
      <c r="K3" s="40"/>
      <c r="L3" s="40"/>
      <c r="M3" s="40"/>
      <c r="N3" s="40"/>
      <c r="O3" s="40"/>
      <c r="P3" s="40"/>
      <c r="Q3" s="7"/>
      <c r="R3" s="7"/>
    </row>
    <row r="4" spans="1:18" ht="12.75" customHeight="1" x14ac:dyDescent="0.2">
      <c r="A4" s="146" t="s">
        <v>193</v>
      </c>
      <c r="B4" s="1"/>
      <c r="C4" s="1"/>
      <c r="D4" s="40"/>
      <c r="E4" s="40"/>
      <c r="F4" s="40"/>
      <c r="G4" s="40"/>
      <c r="H4" s="40"/>
      <c r="I4" s="92"/>
      <c r="J4" s="40"/>
      <c r="K4" s="40"/>
      <c r="L4" s="40"/>
      <c r="M4" s="40"/>
      <c r="N4" s="40"/>
      <c r="O4" s="40"/>
      <c r="P4" s="40"/>
      <c r="Q4" s="7"/>
      <c r="R4" s="7"/>
    </row>
    <row r="5" spans="1:18" ht="12.75" customHeight="1" x14ac:dyDescent="0.2">
      <c r="A5" s="1"/>
      <c r="B5" s="1"/>
      <c r="C5" s="1"/>
      <c r="D5" s="40"/>
      <c r="E5" s="40"/>
      <c r="F5" s="40"/>
      <c r="G5" s="40"/>
      <c r="H5" s="40"/>
      <c r="I5" s="92"/>
      <c r="J5" s="40"/>
      <c r="K5" s="40"/>
      <c r="L5" s="40"/>
      <c r="M5" s="40"/>
      <c r="N5" s="40"/>
      <c r="O5" s="40"/>
      <c r="P5" s="40"/>
      <c r="Q5" s="7"/>
      <c r="R5" s="7"/>
    </row>
    <row r="6" spans="1:18" ht="12.75" customHeight="1" thickBot="1" x14ac:dyDescent="0.25">
      <c r="A6" s="1"/>
      <c r="B6" s="1"/>
      <c r="C6" s="1"/>
      <c r="D6" s="40"/>
      <c r="E6" s="93"/>
      <c r="F6" s="110">
        <v>39082</v>
      </c>
      <c r="G6" s="94" t="s">
        <v>131</v>
      </c>
      <c r="H6" s="93"/>
      <c r="I6" s="93"/>
      <c r="J6" s="94"/>
      <c r="K6" s="93"/>
      <c r="L6" s="93"/>
      <c r="M6" s="93"/>
      <c r="N6" s="93"/>
      <c r="O6" s="93"/>
      <c r="P6" s="93"/>
      <c r="Q6" s="19"/>
      <c r="R6" s="19"/>
    </row>
    <row r="7" spans="1:18" ht="12.75" customHeight="1" thickTop="1" x14ac:dyDescent="0.2">
      <c r="A7" s="95"/>
      <c r="B7" s="95"/>
      <c r="C7" s="95"/>
      <c r="D7" s="92"/>
      <c r="E7" s="92"/>
      <c r="F7" s="92"/>
      <c r="G7" s="92"/>
      <c r="H7" s="92"/>
      <c r="I7" s="92"/>
      <c r="J7" s="92"/>
      <c r="K7" s="92"/>
      <c r="L7" s="92"/>
      <c r="M7" s="92"/>
      <c r="N7" s="92"/>
      <c r="O7" s="92"/>
      <c r="P7" s="92"/>
      <c r="Q7" s="21"/>
      <c r="R7" s="21"/>
    </row>
    <row r="8" spans="1:18" ht="12.75" customHeight="1" x14ac:dyDescent="0.2">
      <c r="A8" s="95" t="s">
        <v>110</v>
      </c>
      <c r="B8" s="95"/>
      <c r="C8" s="95"/>
      <c r="D8" s="92"/>
      <c r="E8" s="92"/>
      <c r="F8" s="96"/>
      <c r="G8" s="96"/>
      <c r="H8" s="96"/>
      <c r="I8" s="96"/>
      <c r="J8" s="92"/>
      <c r="K8" s="92"/>
      <c r="L8" s="92"/>
      <c r="M8" s="92"/>
      <c r="N8" s="92"/>
      <c r="O8" s="92"/>
      <c r="P8" s="92"/>
      <c r="Q8" s="21"/>
      <c r="R8" s="21"/>
    </row>
    <row r="9" spans="1:18" ht="12.75" customHeight="1" x14ac:dyDescent="0.2">
      <c r="A9" s="95"/>
      <c r="B9" s="95" t="s">
        <v>111</v>
      </c>
      <c r="C9" s="95"/>
      <c r="D9" s="92"/>
      <c r="E9" s="92"/>
      <c r="F9" s="96"/>
      <c r="G9" s="96"/>
      <c r="H9" s="96"/>
      <c r="I9" s="96"/>
      <c r="J9" s="92"/>
      <c r="K9" s="92"/>
      <c r="L9" s="92"/>
      <c r="M9" s="92"/>
      <c r="N9" s="92"/>
      <c r="O9" s="92"/>
      <c r="P9" s="92"/>
      <c r="Q9" s="21"/>
      <c r="R9" s="21"/>
    </row>
    <row r="10" spans="1:18" ht="12.75" customHeight="1" x14ac:dyDescent="0.2">
      <c r="A10" s="95"/>
      <c r="B10" s="95"/>
      <c r="C10" s="95" t="s">
        <v>112</v>
      </c>
      <c r="D10" s="92"/>
      <c r="E10" s="92"/>
      <c r="F10" s="111">
        <v>0</v>
      </c>
      <c r="G10" s="96"/>
      <c r="H10" s="96"/>
      <c r="I10" s="96"/>
      <c r="J10" s="92"/>
      <c r="K10" s="92"/>
      <c r="L10" s="92"/>
      <c r="M10" s="92"/>
      <c r="N10" s="92"/>
      <c r="O10" s="92"/>
      <c r="P10" s="92"/>
      <c r="Q10" s="21"/>
      <c r="R10" s="21"/>
    </row>
    <row r="11" spans="1:18" ht="12.75" customHeight="1" x14ac:dyDescent="0.2">
      <c r="A11" s="95"/>
      <c r="B11" s="95"/>
      <c r="C11" s="95" t="s">
        <v>92</v>
      </c>
      <c r="D11" s="92"/>
      <c r="E11" s="92"/>
      <c r="F11" s="111">
        <v>0</v>
      </c>
      <c r="G11" s="96"/>
      <c r="H11" s="96"/>
      <c r="I11" s="96"/>
      <c r="J11" s="92"/>
      <c r="K11" s="92"/>
      <c r="L11" s="92"/>
      <c r="M11" s="92"/>
      <c r="N11" s="92"/>
      <c r="O11" s="92"/>
      <c r="P11" s="92"/>
      <c r="Q11" s="21"/>
      <c r="R11" s="21"/>
    </row>
    <row r="12" spans="1:18" ht="12.75" customHeight="1" x14ac:dyDescent="0.2">
      <c r="A12" s="95"/>
      <c r="B12" s="95"/>
      <c r="C12" s="95" t="s">
        <v>114</v>
      </c>
      <c r="D12" s="92"/>
      <c r="E12" s="92"/>
      <c r="F12" s="111">
        <v>0</v>
      </c>
      <c r="G12" s="96"/>
      <c r="H12" s="96"/>
      <c r="I12" s="96"/>
      <c r="J12" s="92"/>
      <c r="K12" s="92"/>
      <c r="L12" s="92"/>
      <c r="M12" s="92"/>
      <c r="N12" s="92"/>
      <c r="O12" s="92"/>
      <c r="P12" s="92"/>
      <c r="Q12" s="21"/>
      <c r="R12" s="21"/>
    </row>
    <row r="13" spans="1:18" ht="12.75" customHeight="1" x14ac:dyDescent="0.2">
      <c r="A13" s="95"/>
      <c r="B13" s="95"/>
      <c r="C13" s="95" t="s">
        <v>115</v>
      </c>
      <c r="D13" s="92"/>
      <c r="E13" s="92"/>
      <c r="F13" s="111">
        <v>0</v>
      </c>
      <c r="G13" s="96"/>
      <c r="H13" s="96"/>
      <c r="I13" s="96"/>
      <c r="J13" s="92"/>
      <c r="K13" s="92"/>
      <c r="L13" s="92"/>
      <c r="M13" s="92"/>
      <c r="N13" s="92"/>
      <c r="O13" s="92"/>
      <c r="P13" s="92"/>
      <c r="Q13" s="21"/>
      <c r="R13" s="21"/>
    </row>
    <row r="14" spans="1:18" ht="12.75" customHeight="1" thickBot="1" x14ac:dyDescent="0.25">
      <c r="A14" s="95"/>
      <c r="B14" s="95"/>
      <c r="C14" s="95" t="s">
        <v>116</v>
      </c>
      <c r="D14" s="92"/>
      <c r="E14" s="92"/>
      <c r="F14" s="112">
        <v>0</v>
      </c>
      <c r="G14" s="96"/>
      <c r="H14" s="96"/>
      <c r="I14" s="96"/>
      <c r="J14" s="92"/>
      <c r="K14" s="92"/>
      <c r="L14" s="92"/>
      <c r="M14" s="92"/>
      <c r="N14" s="92"/>
      <c r="O14" s="92"/>
      <c r="P14" s="92"/>
      <c r="Q14" s="21"/>
      <c r="R14" s="21"/>
    </row>
    <row r="15" spans="1:18" ht="12.75" customHeight="1" x14ac:dyDescent="0.2">
      <c r="A15" s="95"/>
      <c r="B15" s="95" t="s">
        <v>117</v>
      </c>
      <c r="C15" s="95"/>
      <c r="D15" s="92"/>
      <c r="E15" s="96"/>
      <c r="F15" s="96">
        <f>SUM(F10:F14)</f>
        <v>0</v>
      </c>
      <c r="G15" s="96"/>
      <c r="H15" s="96"/>
      <c r="I15" s="96"/>
      <c r="J15" s="96"/>
      <c r="K15" s="96"/>
      <c r="L15" s="96"/>
      <c r="M15" s="96"/>
      <c r="N15" s="96"/>
      <c r="O15" s="96"/>
      <c r="P15" s="96"/>
      <c r="Q15" s="22"/>
      <c r="R15" s="22"/>
    </row>
    <row r="16" spans="1:18" ht="12.75" customHeight="1" x14ac:dyDescent="0.2">
      <c r="A16" s="95"/>
      <c r="B16" s="1"/>
      <c r="C16" s="1"/>
      <c r="D16" s="92"/>
      <c r="E16" s="96"/>
      <c r="F16" s="96"/>
      <c r="G16" s="96"/>
      <c r="H16" s="96"/>
      <c r="I16" s="96"/>
      <c r="J16" s="96"/>
      <c r="K16" s="96"/>
      <c r="L16" s="96"/>
      <c r="M16" s="96"/>
      <c r="N16" s="96"/>
      <c r="O16" s="96"/>
      <c r="P16" s="96"/>
      <c r="Q16" s="22"/>
      <c r="R16" s="22"/>
    </row>
    <row r="17" spans="1:18" ht="12.75" customHeight="1" x14ac:dyDescent="0.2">
      <c r="A17" s="95"/>
      <c r="B17" s="1" t="s">
        <v>5</v>
      </c>
      <c r="C17" s="95"/>
      <c r="D17" s="92"/>
      <c r="E17" s="97"/>
      <c r="F17" s="96"/>
      <c r="G17" s="96"/>
      <c r="H17" s="96"/>
      <c r="I17" s="96"/>
      <c r="J17" s="97"/>
      <c r="K17" s="97"/>
      <c r="L17" s="97"/>
      <c r="M17" s="97"/>
      <c r="N17" s="97"/>
      <c r="O17" s="97"/>
      <c r="P17" s="97"/>
      <c r="Q17" s="23"/>
      <c r="R17" s="23"/>
    </row>
    <row r="18" spans="1:18" ht="12.75" customHeight="1" x14ac:dyDescent="0.2">
      <c r="A18" s="95"/>
      <c r="B18" s="95"/>
      <c r="C18" s="95">
        <f>'1. Required Start-Up Funds'!C8</f>
        <v>0</v>
      </c>
      <c r="D18" s="92"/>
      <c r="E18" s="97"/>
      <c r="F18" s="111">
        <v>0</v>
      </c>
      <c r="G18" s="96"/>
      <c r="H18" s="96"/>
      <c r="I18" s="96"/>
      <c r="J18" s="97"/>
      <c r="K18" s="97"/>
      <c r="L18" s="97"/>
      <c r="M18" s="97"/>
      <c r="N18" s="97"/>
      <c r="O18" s="97"/>
      <c r="P18" s="97"/>
      <c r="Q18" s="23"/>
      <c r="R18" s="23"/>
    </row>
    <row r="19" spans="1:18" ht="12.75" customHeight="1" x14ac:dyDescent="0.2">
      <c r="A19" s="95"/>
      <c r="B19" s="95"/>
      <c r="C19" s="95">
        <f>'1. Required Start-Up Funds'!C9</f>
        <v>0</v>
      </c>
      <c r="D19" s="92"/>
      <c r="E19" s="96"/>
      <c r="F19" s="111">
        <v>0</v>
      </c>
      <c r="G19" s="96"/>
      <c r="H19" s="96"/>
      <c r="I19" s="96"/>
      <c r="J19" s="96"/>
      <c r="K19" s="96"/>
      <c r="L19" s="96"/>
      <c r="M19" s="96"/>
      <c r="N19" s="96"/>
      <c r="O19" s="96"/>
      <c r="P19" s="96"/>
      <c r="Q19" s="22"/>
      <c r="R19" s="22"/>
    </row>
    <row r="20" spans="1:18" ht="12.75" customHeight="1" x14ac:dyDescent="0.2">
      <c r="A20" s="95"/>
      <c r="B20" s="95"/>
      <c r="C20" s="95">
        <f>'1. Required Start-Up Funds'!C10</f>
        <v>0</v>
      </c>
      <c r="D20" s="92"/>
      <c r="E20" s="96"/>
      <c r="F20" s="111">
        <v>0</v>
      </c>
      <c r="G20" s="96"/>
      <c r="H20" s="96"/>
      <c r="I20" s="96"/>
      <c r="J20" s="96"/>
      <c r="K20" s="96"/>
      <c r="L20" s="96"/>
      <c r="M20" s="96"/>
      <c r="N20" s="96"/>
      <c r="O20" s="96"/>
      <c r="P20" s="96"/>
      <c r="Q20" s="22"/>
      <c r="R20" s="22"/>
    </row>
    <row r="21" spans="1:18" ht="12.75" customHeight="1" x14ac:dyDescent="0.2">
      <c r="A21" s="95"/>
      <c r="B21" s="95"/>
      <c r="C21" s="95">
        <f>'1. Required Start-Up Funds'!C11</f>
        <v>0</v>
      </c>
      <c r="D21" s="92"/>
      <c r="E21" s="97"/>
      <c r="F21" s="111">
        <v>0</v>
      </c>
      <c r="G21" s="96"/>
      <c r="H21" s="96"/>
      <c r="I21" s="96"/>
      <c r="J21" s="97"/>
      <c r="K21" s="97"/>
      <c r="L21" s="97"/>
      <c r="M21" s="97"/>
      <c r="N21" s="97"/>
      <c r="O21" s="97"/>
      <c r="P21" s="97"/>
      <c r="Q21" s="23"/>
      <c r="R21" s="23"/>
    </row>
    <row r="22" spans="1:18" ht="12.75" customHeight="1" x14ac:dyDescent="0.2">
      <c r="A22" s="95"/>
      <c r="B22" s="95"/>
      <c r="C22" s="95">
        <f>'1. Required Start-Up Funds'!C12</f>
        <v>0</v>
      </c>
      <c r="D22" s="92"/>
      <c r="E22" s="97"/>
      <c r="F22" s="111">
        <v>0</v>
      </c>
      <c r="G22" s="96"/>
      <c r="H22" s="96"/>
      <c r="I22" s="96"/>
      <c r="J22" s="97"/>
      <c r="K22" s="97"/>
      <c r="L22" s="97"/>
      <c r="M22" s="97"/>
      <c r="N22" s="97"/>
      <c r="O22" s="97"/>
      <c r="P22" s="97"/>
      <c r="Q22" s="23"/>
      <c r="R22" s="23"/>
    </row>
    <row r="23" spans="1:18" ht="12.75" customHeight="1" x14ac:dyDescent="0.2">
      <c r="A23" s="95"/>
      <c r="B23" s="95"/>
      <c r="C23" s="95">
        <f>'1. Required Start-Up Funds'!C13</f>
        <v>0</v>
      </c>
      <c r="D23" s="92"/>
      <c r="E23" s="97"/>
      <c r="F23" s="111">
        <v>0</v>
      </c>
      <c r="G23" s="96"/>
      <c r="H23" s="96"/>
      <c r="I23" s="96"/>
      <c r="J23" s="97"/>
      <c r="K23" s="97"/>
      <c r="L23" s="97"/>
      <c r="M23" s="97"/>
      <c r="N23" s="97"/>
      <c r="O23" s="97"/>
      <c r="P23" s="97"/>
      <c r="Q23" s="23"/>
      <c r="R23" s="23"/>
    </row>
    <row r="24" spans="1:18" ht="12.75" customHeight="1" thickBot="1" x14ac:dyDescent="0.25">
      <c r="A24" s="95"/>
      <c r="B24" s="95"/>
      <c r="C24" s="95">
        <f>'1. Required Start-Up Funds'!C19</f>
        <v>0</v>
      </c>
      <c r="D24" s="92"/>
      <c r="E24" s="96"/>
      <c r="F24" s="112">
        <v>0</v>
      </c>
      <c r="G24" s="96"/>
      <c r="H24" s="96"/>
      <c r="I24" s="96"/>
      <c r="J24" s="96"/>
      <c r="K24" s="96"/>
      <c r="L24" s="96"/>
      <c r="M24" s="96"/>
      <c r="N24" s="96"/>
      <c r="O24" s="96"/>
      <c r="P24" s="96"/>
      <c r="Q24" s="22"/>
      <c r="R24" s="22"/>
    </row>
    <row r="25" spans="1:18" ht="12.75" customHeight="1" x14ac:dyDescent="0.2">
      <c r="A25" s="95"/>
      <c r="B25" s="95" t="s">
        <v>6</v>
      </c>
      <c r="C25" s="95"/>
      <c r="D25" s="92"/>
      <c r="E25" s="96"/>
      <c r="F25" s="96">
        <f>SUM(F18:F24)</f>
        <v>0</v>
      </c>
      <c r="G25" s="96"/>
      <c r="H25" s="96"/>
      <c r="I25" s="96"/>
      <c r="J25" s="96"/>
      <c r="K25" s="96"/>
      <c r="L25" s="96"/>
      <c r="M25" s="96"/>
      <c r="N25" s="96"/>
      <c r="O25" s="96"/>
      <c r="P25" s="96"/>
      <c r="Q25" s="22"/>
      <c r="R25" s="22"/>
    </row>
    <row r="26" spans="1:18" ht="12.75" customHeight="1" x14ac:dyDescent="0.2">
      <c r="A26" s="95"/>
      <c r="B26" s="95"/>
      <c r="C26" s="95"/>
      <c r="D26" s="92"/>
      <c r="E26" s="97"/>
      <c r="F26" s="96"/>
      <c r="G26" s="96"/>
      <c r="H26" s="96"/>
      <c r="I26" s="96"/>
      <c r="J26" s="97"/>
      <c r="K26" s="97"/>
      <c r="L26" s="97"/>
      <c r="M26" s="97"/>
      <c r="N26" s="97"/>
      <c r="O26" s="97"/>
      <c r="P26" s="97"/>
      <c r="Q26" s="23"/>
      <c r="R26" s="23"/>
    </row>
    <row r="27" spans="1:18" ht="12.75" customHeight="1" x14ac:dyDescent="0.2">
      <c r="A27" s="1"/>
      <c r="B27" s="1" t="s">
        <v>118</v>
      </c>
      <c r="C27" s="1"/>
      <c r="D27" s="40"/>
      <c r="E27" s="92"/>
      <c r="F27" s="111">
        <v>0</v>
      </c>
      <c r="G27" s="96"/>
      <c r="H27" s="96"/>
      <c r="I27" s="96"/>
      <c r="J27" s="92"/>
      <c r="K27" s="92"/>
      <c r="L27" s="92"/>
      <c r="M27" s="92"/>
      <c r="N27" s="92"/>
      <c r="O27" s="92"/>
      <c r="P27" s="92"/>
      <c r="Q27" s="21"/>
      <c r="R27" s="21"/>
    </row>
    <row r="28" spans="1:18" ht="12.75" customHeight="1" thickBot="1" x14ac:dyDescent="0.25">
      <c r="A28" s="1"/>
      <c r="B28" s="1"/>
      <c r="C28" s="1"/>
      <c r="D28" s="40"/>
      <c r="E28" s="92"/>
      <c r="F28" s="52"/>
      <c r="G28" s="96"/>
      <c r="H28" s="96"/>
      <c r="I28" s="96"/>
      <c r="J28" s="92"/>
      <c r="K28" s="92"/>
      <c r="L28" s="92"/>
      <c r="M28" s="92"/>
      <c r="N28" s="92"/>
      <c r="O28" s="92"/>
      <c r="P28" s="92"/>
      <c r="Q28" s="21"/>
      <c r="R28" s="21"/>
    </row>
    <row r="29" spans="1:18" ht="16.350000000000001" customHeight="1" thickBot="1" x14ac:dyDescent="0.25">
      <c r="A29" s="1" t="s">
        <v>119</v>
      </c>
      <c r="B29" s="1"/>
      <c r="C29" s="1"/>
      <c r="D29" s="40"/>
      <c r="E29" s="92"/>
      <c r="F29" s="60">
        <f>INT(F15+F25-F27)</f>
        <v>0</v>
      </c>
      <c r="G29" s="96"/>
      <c r="H29" s="96"/>
      <c r="I29" s="96"/>
      <c r="J29" s="92"/>
      <c r="K29" s="92"/>
      <c r="L29" s="92"/>
      <c r="M29" s="92"/>
      <c r="N29" s="92"/>
      <c r="O29" s="92"/>
      <c r="P29" s="92"/>
      <c r="Q29" s="21"/>
      <c r="R29" s="21"/>
    </row>
    <row r="30" spans="1:18" ht="12.75" customHeight="1" thickTop="1" x14ac:dyDescent="0.2">
      <c r="A30" s="1"/>
      <c r="B30" s="1"/>
      <c r="C30" s="1"/>
      <c r="D30" s="40"/>
      <c r="E30" s="92"/>
      <c r="F30" s="96"/>
      <c r="G30" s="96"/>
      <c r="H30" s="96"/>
      <c r="I30" s="96"/>
      <c r="J30" s="92"/>
      <c r="K30" s="92"/>
      <c r="L30" s="92"/>
      <c r="M30" s="92"/>
      <c r="N30" s="92"/>
      <c r="O30" s="92"/>
      <c r="P30" s="92"/>
      <c r="Q30" s="21"/>
      <c r="R30" s="21"/>
    </row>
    <row r="31" spans="1:18" ht="12.75" customHeight="1" x14ac:dyDescent="0.2">
      <c r="A31" s="1"/>
      <c r="B31" s="1"/>
      <c r="C31" s="1"/>
      <c r="D31" s="40"/>
      <c r="E31" s="92"/>
      <c r="F31" s="96"/>
      <c r="G31" s="96"/>
      <c r="H31" s="96"/>
      <c r="I31" s="96"/>
      <c r="J31" s="92"/>
      <c r="K31" s="92"/>
      <c r="L31" s="92"/>
      <c r="M31" s="92"/>
      <c r="N31" s="92"/>
      <c r="O31" s="92"/>
      <c r="P31" s="92"/>
      <c r="Q31" s="21"/>
      <c r="R31" s="21"/>
    </row>
    <row r="32" spans="1:18" ht="12.75" customHeight="1" x14ac:dyDescent="0.2">
      <c r="A32" s="1"/>
      <c r="B32" s="1"/>
      <c r="C32" s="1"/>
      <c r="D32" s="40"/>
      <c r="E32" s="92"/>
      <c r="F32" s="96"/>
      <c r="G32" s="96"/>
      <c r="H32" s="96"/>
      <c r="I32" s="96"/>
      <c r="J32" s="92"/>
      <c r="K32" s="92"/>
      <c r="L32" s="92"/>
      <c r="M32" s="92"/>
      <c r="N32" s="92"/>
      <c r="O32" s="92"/>
      <c r="P32" s="92"/>
      <c r="Q32" s="21"/>
      <c r="R32" s="21"/>
    </row>
    <row r="33" spans="1:18" ht="12.75" customHeight="1" x14ac:dyDescent="0.2">
      <c r="A33" s="1" t="s">
        <v>120</v>
      </c>
      <c r="B33" s="1"/>
      <c r="C33" s="1"/>
      <c r="D33" s="40"/>
      <c r="E33" s="92"/>
      <c r="F33" s="96"/>
      <c r="G33" s="96"/>
      <c r="H33" s="96"/>
      <c r="I33" s="96"/>
      <c r="J33" s="92"/>
      <c r="K33" s="92"/>
      <c r="L33" s="92"/>
      <c r="M33" s="92"/>
      <c r="N33" s="92"/>
      <c r="O33" s="92"/>
      <c r="P33" s="92"/>
      <c r="Q33" s="21"/>
      <c r="R33" s="21"/>
    </row>
    <row r="34" spans="1:18" ht="12.75" customHeight="1" x14ac:dyDescent="0.2">
      <c r="A34" s="1"/>
      <c r="B34" s="1" t="s">
        <v>124</v>
      </c>
      <c r="C34" s="1"/>
      <c r="D34" s="40"/>
      <c r="E34" s="92"/>
      <c r="F34" s="96"/>
      <c r="G34" s="96"/>
      <c r="H34" s="96"/>
      <c r="I34" s="96"/>
      <c r="J34" s="92"/>
      <c r="K34" s="92"/>
      <c r="L34" s="92"/>
      <c r="M34" s="92"/>
      <c r="N34" s="92"/>
      <c r="O34" s="92"/>
      <c r="P34" s="92"/>
      <c r="Q34" s="21"/>
      <c r="R34" s="21"/>
    </row>
    <row r="35" spans="1:18" ht="12.75" customHeight="1" x14ac:dyDescent="0.2">
      <c r="A35" s="1"/>
      <c r="B35" s="1"/>
      <c r="C35" s="1" t="s">
        <v>121</v>
      </c>
      <c r="D35" s="40"/>
      <c r="E35" s="96"/>
      <c r="F35" s="111">
        <v>0</v>
      </c>
      <c r="G35" s="96"/>
      <c r="H35" s="96"/>
      <c r="I35" s="96"/>
      <c r="J35" s="96"/>
      <c r="K35" s="96"/>
      <c r="L35" s="96"/>
      <c r="M35" s="96"/>
      <c r="N35" s="96"/>
      <c r="O35" s="96"/>
      <c r="P35" s="96"/>
      <c r="Q35" s="22"/>
      <c r="R35" s="22"/>
    </row>
    <row r="36" spans="1:18" ht="12.75" customHeight="1" x14ac:dyDescent="0.2">
      <c r="A36" s="1"/>
      <c r="B36" s="1"/>
      <c r="C36" s="1" t="s">
        <v>122</v>
      </c>
      <c r="D36" s="40"/>
      <c r="E36" s="97"/>
      <c r="F36" s="111">
        <v>0</v>
      </c>
      <c r="G36" s="96"/>
      <c r="H36" s="96"/>
      <c r="I36" s="96"/>
      <c r="J36" s="97"/>
      <c r="K36" s="97"/>
      <c r="L36" s="97"/>
      <c r="M36" s="97"/>
      <c r="N36" s="97"/>
      <c r="O36" s="97"/>
      <c r="P36" s="97"/>
      <c r="Q36" s="23"/>
      <c r="R36" s="21"/>
    </row>
    <row r="37" spans="1:18" ht="12.75" customHeight="1" x14ac:dyDescent="0.2">
      <c r="A37" s="1"/>
      <c r="B37" s="1"/>
      <c r="C37" s="1" t="s">
        <v>123</v>
      </c>
      <c r="D37" s="40"/>
      <c r="E37" s="92"/>
      <c r="F37" s="111">
        <v>0</v>
      </c>
      <c r="G37" s="96"/>
      <c r="H37" s="96"/>
      <c r="I37" s="96"/>
      <c r="J37" s="92"/>
      <c r="K37" s="92"/>
      <c r="L37" s="92"/>
      <c r="M37" s="92"/>
      <c r="N37" s="92"/>
      <c r="O37" s="92"/>
      <c r="P37" s="92"/>
      <c r="Q37" s="21"/>
      <c r="R37" s="21"/>
    </row>
    <row r="38" spans="1:18" ht="12.75" customHeight="1" thickBot="1" x14ac:dyDescent="0.25">
      <c r="A38" s="1"/>
      <c r="B38" s="1"/>
      <c r="C38" s="1" t="s">
        <v>107</v>
      </c>
      <c r="D38" s="40"/>
      <c r="E38" s="92"/>
      <c r="F38" s="112">
        <v>0</v>
      </c>
      <c r="G38" s="96"/>
      <c r="H38" s="96"/>
      <c r="I38" s="96"/>
      <c r="J38" s="92"/>
      <c r="K38" s="92"/>
      <c r="L38" s="92"/>
      <c r="M38" s="92"/>
      <c r="N38" s="92"/>
      <c r="O38" s="92"/>
      <c r="P38" s="92"/>
      <c r="Q38" s="21"/>
      <c r="R38" s="21"/>
    </row>
    <row r="39" spans="1:18" ht="12.75" customHeight="1" x14ac:dyDescent="0.2">
      <c r="A39" s="1"/>
      <c r="B39" s="1" t="s">
        <v>125</v>
      </c>
      <c r="C39" s="1"/>
      <c r="D39" s="40"/>
      <c r="E39" s="92"/>
      <c r="F39" s="96">
        <f>SUM(F35:F38)</f>
        <v>0</v>
      </c>
      <c r="G39" s="96"/>
      <c r="H39" s="96"/>
      <c r="I39" s="96"/>
      <c r="J39" s="92"/>
      <c r="K39" s="92"/>
      <c r="L39" s="92"/>
      <c r="M39" s="92"/>
      <c r="N39" s="92"/>
      <c r="O39" s="92"/>
      <c r="P39" s="92"/>
      <c r="Q39" s="21"/>
      <c r="R39" s="21"/>
    </row>
    <row r="40" spans="1:18" ht="12.75" customHeight="1" x14ac:dyDescent="0.2">
      <c r="A40" s="1"/>
      <c r="B40" s="1"/>
      <c r="C40" s="1"/>
      <c r="D40" s="40"/>
      <c r="E40" s="40"/>
      <c r="F40" s="48"/>
      <c r="G40" s="48"/>
      <c r="H40" s="48"/>
      <c r="I40" s="96"/>
      <c r="J40" s="40"/>
      <c r="K40" s="40"/>
      <c r="L40" s="40"/>
      <c r="M40" s="40"/>
      <c r="N40" s="40"/>
      <c r="O40" s="40"/>
      <c r="P40" s="40"/>
      <c r="Q40" s="7"/>
      <c r="R40" s="7"/>
    </row>
    <row r="41" spans="1:18" ht="12.75" customHeight="1" x14ac:dyDescent="0.2">
      <c r="A41" s="1"/>
      <c r="B41" s="1" t="s">
        <v>126</v>
      </c>
      <c r="C41" s="1"/>
      <c r="D41" s="40"/>
      <c r="E41" s="40"/>
      <c r="F41" s="48"/>
      <c r="G41" s="48"/>
      <c r="H41" s="48"/>
      <c r="I41" s="96"/>
      <c r="J41" s="40"/>
      <c r="K41" s="40"/>
      <c r="L41" s="40"/>
      <c r="M41" s="40"/>
      <c r="N41" s="40"/>
      <c r="O41" s="40"/>
      <c r="P41" s="40"/>
      <c r="Q41" s="7"/>
      <c r="R41" s="7"/>
    </row>
    <row r="42" spans="1:18" ht="12.75" customHeight="1" x14ac:dyDescent="0.2">
      <c r="A42" s="1"/>
      <c r="B42" s="1"/>
      <c r="C42" s="1" t="s">
        <v>127</v>
      </c>
      <c r="D42" s="40"/>
      <c r="E42" s="40"/>
      <c r="F42" s="113">
        <v>0</v>
      </c>
      <c r="G42" s="48"/>
      <c r="H42" s="48"/>
      <c r="I42" s="96"/>
      <c r="J42" s="40"/>
      <c r="K42" s="40"/>
      <c r="L42" s="40"/>
      <c r="M42" s="40"/>
      <c r="N42" s="40"/>
      <c r="O42" s="40"/>
      <c r="P42" s="40"/>
      <c r="Q42" s="7"/>
      <c r="R42" s="7"/>
    </row>
    <row r="43" spans="1:18" ht="12.75" customHeight="1" x14ac:dyDescent="0.2">
      <c r="A43" s="1"/>
      <c r="B43" s="1"/>
      <c r="C43" s="1" t="s">
        <v>128</v>
      </c>
      <c r="D43" s="40"/>
      <c r="E43" s="40"/>
      <c r="F43" s="113">
        <v>0</v>
      </c>
      <c r="G43" s="48"/>
      <c r="H43" s="48"/>
      <c r="I43" s="96"/>
      <c r="J43" s="40"/>
      <c r="K43" s="40"/>
      <c r="L43" s="40"/>
      <c r="M43" s="40"/>
      <c r="N43" s="40"/>
      <c r="O43" s="40"/>
      <c r="P43" s="40"/>
      <c r="Q43" s="7"/>
      <c r="R43" s="7"/>
    </row>
    <row r="44" spans="1:18" ht="12.75" customHeight="1" thickBot="1" x14ac:dyDescent="0.25">
      <c r="A44" s="1"/>
      <c r="B44" s="1"/>
      <c r="C44" s="1" t="s">
        <v>129</v>
      </c>
      <c r="D44" s="40"/>
      <c r="E44" s="40"/>
      <c r="F44" s="112">
        <v>0</v>
      </c>
      <c r="G44" s="96"/>
      <c r="H44" s="48"/>
      <c r="I44" s="96"/>
      <c r="J44" s="40"/>
      <c r="K44" s="40"/>
      <c r="L44" s="40"/>
      <c r="M44" s="40"/>
      <c r="N44" s="40"/>
      <c r="O44" s="40"/>
      <c r="P44" s="40"/>
      <c r="Q44" s="7"/>
      <c r="R44" s="7"/>
    </row>
    <row r="45" spans="1:18" ht="12.75" customHeight="1" x14ac:dyDescent="0.2">
      <c r="A45" s="1"/>
      <c r="B45" s="1" t="s">
        <v>130</v>
      </c>
      <c r="C45" s="1"/>
      <c r="D45" s="40"/>
      <c r="E45" s="40"/>
      <c r="F45" s="48">
        <f>F42+F43-F44</f>
        <v>0</v>
      </c>
      <c r="G45" s="48"/>
      <c r="H45" s="48"/>
      <c r="I45" s="96"/>
      <c r="J45" s="40"/>
      <c r="K45" s="40"/>
      <c r="L45" s="40"/>
      <c r="M45" s="40"/>
      <c r="N45" s="40"/>
      <c r="O45" s="40"/>
      <c r="P45" s="40"/>
    </row>
    <row r="46" spans="1:18" ht="12.75" customHeight="1" thickBot="1" x14ac:dyDescent="0.25">
      <c r="A46" s="1"/>
      <c r="B46" s="1"/>
      <c r="C46" s="1"/>
      <c r="D46" s="40"/>
      <c r="E46" s="40"/>
      <c r="F46" s="52"/>
      <c r="G46" s="96"/>
      <c r="H46" s="48"/>
      <c r="I46" s="96"/>
      <c r="J46" s="40"/>
      <c r="K46" s="40"/>
      <c r="L46" s="40"/>
      <c r="M46" s="40"/>
      <c r="N46" s="40"/>
      <c r="O46" s="40"/>
      <c r="P46" s="40"/>
    </row>
    <row r="47" spans="1:18" ht="16.350000000000001" customHeight="1" thickBot="1" x14ac:dyDescent="0.25">
      <c r="A47" s="1" t="s">
        <v>151</v>
      </c>
      <c r="B47" s="1"/>
      <c r="C47" s="1"/>
      <c r="D47" s="40"/>
      <c r="E47" s="40"/>
      <c r="F47" s="60">
        <f>INT(F39+F45)</f>
        <v>0</v>
      </c>
      <c r="G47" s="96"/>
      <c r="H47" s="48"/>
      <c r="I47" s="96"/>
      <c r="J47" s="40"/>
      <c r="K47" s="40"/>
      <c r="L47" s="40"/>
      <c r="M47" s="40"/>
      <c r="N47" s="40"/>
      <c r="O47" s="40"/>
      <c r="P47" s="40"/>
    </row>
    <row r="48" spans="1:18" ht="12.75" customHeight="1" thickTop="1" x14ac:dyDescent="0.2">
      <c r="A48" s="1"/>
      <c r="B48" s="1"/>
      <c r="C48" s="1"/>
      <c r="D48" s="40"/>
      <c r="E48" s="40"/>
      <c r="F48" s="40"/>
      <c r="G48" s="40"/>
      <c r="H48" s="40"/>
      <c r="I48" s="92"/>
      <c r="J48" s="40"/>
      <c r="K48" s="40"/>
      <c r="L48" s="40"/>
      <c r="M48" s="40"/>
      <c r="N48" s="40"/>
      <c r="O48" s="40"/>
      <c r="P48" s="40"/>
    </row>
    <row r="49" spans="1:18" ht="12.75" customHeight="1" x14ac:dyDescent="0.2">
      <c r="A49" s="1"/>
      <c r="B49" s="1"/>
      <c r="C49" s="1"/>
      <c r="D49" s="40"/>
      <c r="E49" s="40"/>
      <c r="F49" s="40"/>
      <c r="G49" s="40"/>
      <c r="H49" s="40"/>
      <c r="I49" s="92"/>
      <c r="J49" s="40"/>
      <c r="K49" s="40"/>
      <c r="L49" s="40"/>
      <c r="M49" s="40"/>
      <c r="N49" s="40"/>
      <c r="O49" s="40"/>
      <c r="P49" s="40"/>
    </row>
    <row r="50" spans="1:18" ht="12.75" customHeight="1" x14ac:dyDescent="0.2">
      <c r="A50" s="1"/>
      <c r="B50" s="1"/>
      <c r="C50" s="1"/>
      <c r="D50" s="40"/>
      <c r="E50" s="40"/>
      <c r="F50" s="98" t="str">
        <f>IF(F29=F47,"Statement Balances","Does Not Balance")</f>
        <v>Statement Balances</v>
      </c>
      <c r="G50" s="40"/>
      <c r="H50" s="40"/>
      <c r="I50" s="92"/>
      <c r="J50" s="40"/>
      <c r="K50" s="40"/>
      <c r="L50" s="40"/>
      <c r="M50" s="40"/>
      <c r="N50" s="40"/>
      <c r="O50" s="40"/>
      <c r="P50" s="40"/>
    </row>
    <row r="51" spans="1:18" ht="12.75" customHeight="1" x14ac:dyDescent="0.2">
      <c r="A51" s="1"/>
      <c r="B51" s="1"/>
      <c r="C51" s="1"/>
      <c r="D51" s="40"/>
      <c r="E51" s="40"/>
      <c r="F51" s="40"/>
      <c r="G51" s="40"/>
      <c r="H51" s="40"/>
      <c r="I51" s="92"/>
      <c r="J51" s="40"/>
      <c r="K51" s="40"/>
      <c r="L51" s="40"/>
      <c r="M51" s="40"/>
      <c r="N51" s="40"/>
      <c r="O51" s="40"/>
      <c r="P51" s="40"/>
    </row>
    <row r="52" spans="1:18" ht="12.75" customHeight="1" x14ac:dyDescent="0.2">
      <c r="A52" s="1"/>
      <c r="B52" s="1"/>
      <c r="C52" s="1"/>
      <c r="D52" s="40"/>
      <c r="E52" s="40"/>
      <c r="F52" s="40"/>
      <c r="G52" s="40"/>
      <c r="H52" s="40"/>
      <c r="I52" s="92"/>
      <c r="J52" s="40"/>
      <c r="K52" s="40"/>
      <c r="L52" s="40"/>
      <c r="M52" s="40"/>
      <c r="N52" s="40"/>
      <c r="O52" s="40"/>
      <c r="P52" s="40"/>
    </row>
    <row r="53" spans="1:18" ht="12.75" customHeight="1" x14ac:dyDescent="0.2"/>
    <row r="54" spans="1:18" ht="12.75" customHeight="1" x14ac:dyDescent="0.2"/>
    <row r="55" spans="1:18" ht="12.75" customHeight="1" x14ac:dyDescent="0.2">
      <c r="E55" s="18"/>
      <c r="F55" s="18"/>
      <c r="G55" s="18"/>
      <c r="H55" s="18"/>
      <c r="J55" s="18"/>
      <c r="K55" s="18"/>
      <c r="L55" s="18"/>
      <c r="M55" s="18"/>
      <c r="N55" s="18"/>
      <c r="O55" s="18"/>
      <c r="P55" s="18"/>
      <c r="Q55" s="18"/>
      <c r="R55" s="18"/>
    </row>
    <row r="56" spans="1:18" ht="12.75" customHeight="1" x14ac:dyDescent="0.2">
      <c r="E56" s="18"/>
      <c r="F56" s="18"/>
      <c r="G56" s="18"/>
      <c r="H56" s="18"/>
      <c r="J56" s="18"/>
      <c r="K56" s="18"/>
      <c r="L56" s="18"/>
      <c r="M56" s="18"/>
      <c r="N56" s="18"/>
      <c r="O56" s="18"/>
      <c r="P56" s="18"/>
      <c r="Q56" s="18"/>
      <c r="R56" s="18"/>
    </row>
    <row r="57" spans="1:18" ht="12.75" customHeight="1" x14ac:dyDescent="0.2">
      <c r="E57" s="18"/>
      <c r="F57" s="18"/>
      <c r="G57" s="18"/>
      <c r="H57" s="18"/>
      <c r="J57" s="18"/>
      <c r="K57" s="18"/>
      <c r="L57" s="18"/>
      <c r="M57" s="18"/>
      <c r="N57" s="18"/>
      <c r="O57" s="18"/>
      <c r="P57" s="18"/>
      <c r="Q57" s="18"/>
      <c r="R57" s="18"/>
    </row>
    <row r="58" spans="1:18" ht="12.75" customHeight="1" x14ac:dyDescent="0.2">
      <c r="D58" s="7"/>
      <c r="E58" s="18"/>
      <c r="F58" s="18"/>
      <c r="G58" s="18"/>
      <c r="H58" s="18"/>
      <c r="J58" s="18"/>
      <c r="K58" s="18"/>
      <c r="L58" s="18"/>
      <c r="M58" s="18"/>
      <c r="N58" s="18"/>
      <c r="O58" s="18"/>
      <c r="P58" s="18"/>
      <c r="Q58" s="18"/>
      <c r="R58" s="18"/>
    </row>
    <row r="59" spans="1:18" ht="12.75" customHeight="1" x14ac:dyDescent="0.2">
      <c r="D59" s="7"/>
      <c r="E59" s="18"/>
      <c r="F59" s="18"/>
      <c r="G59" s="18"/>
      <c r="H59" s="18"/>
      <c r="J59" s="18"/>
      <c r="K59" s="18"/>
      <c r="L59" s="18"/>
      <c r="M59" s="18"/>
      <c r="N59" s="18"/>
      <c r="O59" s="18"/>
      <c r="P59" s="18"/>
      <c r="Q59" s="18"/>
      <c r="R59" s="18"/>
    </row>
    <row r="60" spans="1:18" ht="12.75" customHeight="1" x14ac:dyDescent="0.2">
      <c r="D60" s="7"/>
      <c r="E60" s="18"/>
      <c r="F60" s="18"/>
      <c r="G60" s="18"/>
      <c r="H60" s="18"/>
      <c r="J60" s="18"/>
      <c r="K60" s="18"/>
      <c r="L60" s="18"/>
      <c r="M60" s="18"/>
      <c r="N60" s="18"/>
      <c r="O60" s="18"/>
      <c r="P60" s="18"/>
      <c r="Q60" s="18"/>
      <c r="R60" s="18"/>
    </row>
    <row r="61" spans="1:18" ht="12.75" customHeight="1" x14ac:dyDescent="0.2">
      <c r="D61" s="7"/>
      <c r="E61" s="18"/>
      <c r="F61" s="18"/>
      <c r="G61" s="18"/>
      <c r="H61" s="18"/>
      <c r="J61" s="18"/>
      <c r="K61" s="18"/>
      <c r="L61" s="18"/>
      <c r="M61" s="18"/>
      <c r="N61" s="18"/>
      <c r="O61" s="18"/>
      <c r="P61" s="18"/>
      <c r="Q61" s="18"/>
      <c r="R61" s="18"/>
    </row>
    <row r="62" spans="1:18" ht="12.75" customHeight="1" x14ac:dyDescent="0.2">
      <c r="D62" s="7"/>
      <c r="E62" s="18"/>
      <c r="F62" s="18"/>
      <c r="G62" s="18"/>
      <c r="H62" s="18"/>
      <c r="J62" s="18"/>
      <c r="K62" s="18"/>
      <c r="L62" s="18"/>
      <c r="M62" s="18"/>
      <c r="N62" s="18"/>
      <c r="O62" s="18"/>
      <c r="P62" s="18"/>
      <c r="Q62" s="18"/>
      <c r="R62" s="18"/>
    </row>
    <row r="63" spans="1:18" ht="12.75" customHeight="1" x14ac:dyDescent="0.2">
      <c r="E63" s="18"/>
      <c r="F63" s="18"/>
      <c r="G63" s="18"/>
      <c r="H63" s="18"/>
      <c r="J63" s="18"/>
      <c r="K63" s="18"/>
      <c r="L63" s="18"/>
      <c r="M63" s="18"/>
      <c r="N63" s="18"/>
      <c r="O63" s="18"/>
      <c r="P63" s="18"/>
      <c r="Q63" s="18"/>
      <c r="R63" s="18"/>
    </row>
    <row r="64" spans="1:18" ht="12.75" customHeight="1" x14ac:dyDescent="0.2">
      <c r="E64" s="18"/>
      <c r="F64" s="18"/>
      <c r="G64" s="18"/>
      <c r="H64" s="18"/>
      <c r="J64" s="18"/>
      <c r="K64" s="18"/>
      <c r="L64" s="18"/>
      <c r="M64" s="18"/>
      <c r="N64" s="18"/>
      <c r="O64" s="18"/>
      <c r="P64" s="18"/>
      <c r="Q64" s="18"/>
      <c r="R64" s="18"/>
    </row>
    <row r="65" spans="5:18" ht="12.75" customHeight="1" x14ac:dyDescent="0.2">
      <c r="E65" s="18"/>
      <c r="F65" s="18"/>
      <c r="G65" s="18"/>
      <c r="H65" s="18"/>
      <c r="J65" s="18"/>
      <c r="K65" s="18"/>
      <c r="L65" s="18"/>
      <c r="M65" s="18"/>
      <c r="N65" s="18"/>
      <c r="O65" s="18"/>
      <c r="P65" s="18"/>
      <c r="Q65" s="18"/>
      <c r="R65" s="18"/>
    </row>
    <row r="66" spans="5:18" ht="12.75" customHeight="1" x14ac:dyDescent="0.2">
      <c r="E66" s="18"/>
      <c r="F66" s="18"/>
      <c r="G66" s="18"/>
      <c r="H66" s="18"/>
      <c r="J66" s="18"/>
      <c r="K66" s="18"/>
      <c r="L66" s="18"/>
      <c r="M66" s="18"/>
      <c r="N66" s="18"/>
      <c r="O66" s="18"/>
      <c r="P66" s="18"/>
      <c r="Q66" s="18"/>
      <c r="R66" s="18"/>
    </row>
    <row r="67" spans="5:18" ht="12.75" customHeight="1" x14ac:dyDescent="0.2"/>
    <row r="68" spans="5:18" ht="12.75" customHeight="1" x14ac:dyDescent="0.2"/>
    <row r="69" spans="5:18" ht="12.75" customHeight="1" x14ac:dyDescent="0.2"/>
    <row r="70" spans="5:18" ht="12.75" customHeight="1" x14ac:dyDescent="0.2"/>
    <row r="71" spans="5:18" ht="12.75" customHeight="1" x14ac:dyDescent="0.2"/>
    <row r="72" spans="5:18" ht="12.75" customHeight="1" x14ac:dyDescent="0.2"/>
    <row r="73" spans="5:18" ht="12.75" customHeight="1" x14ac:dyDescent="0.2"/>
    <row r="74" spans="5:18" ht="12.75" customHeight="1" x14ac:dyDescent="0.2"/>
    <row r="75" spans="5:18" ht="12.75" customHeight="1" x14ac:dyDescent="0.2"/>
    <row r="76" spans="5:18" ht="12.75" customHeight="1" x14ac:dyDescent="0.2"/>
    <row r="77" spans="5:18" ht="12.75" customHeight="1" x14ac:dyDescent="0.2"/>
    <row r="78" spans="5:18" ht="12.75" customHeight="1" x14ac:dyDescent="0.2"/>
    <row r="79" spans="5:18" ht="12.75" customHeight="1" x14ac:dyDescent="0.2"/>
    <row r="80" spans="5:18"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sheetData>
  <phoneticPr fontId="4" type="noConversion"/>
  <pageMargins left="0.75" right="0.75" top="1" bottom="0.75" header="0.5" footer="0.5"/>
  <pageSetup scale="75" orientation="landscape" blackAndWhite="1"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0F007-614D-4102-9B44-031A9D0BFEF9}">
  <sheetPr>
    <tabColor rgb="FF92D050"/>
  </sheetPr>
  <dimension ref="A1:T57"/>
  <sheetViews>
    <sheetView showGridLines="0" topLeftCell="A5" zoomScale="110" zoomScaleNormal="110" workbookViewId="0">
      <selection activeCell="A33" sqref="A33"/>
    </sheetView>
  </sheetViews>
  <sheetFormatPr defaultColWidth="9" defaultRowHeight="12" outlineLevelRow="2" x14ac:dyDescent="0.2"/>
  <cols>
    <col min="1" max="1" width="3" customWidth="1"/>
    <col min="2" max="3" width="3" style="1" customWidth="1"/>
    <col min="4" max="4" width="15.85546875" customWidth="1"/>
    <col min="5" max="5" width="15.85546875" style="3" customWidth="1"/>
    <col min="6" max="6" width="10.85546875" style="3" customWidth="1"/>
    <col min="7" max="7" width="11.140625" style="3" bestFit="1" customWidth="1"/>
    <col min="8" max="8" width="14.85546875" customWidth="1"/>
    <col min="9" max="9" width="10.140625" customWidth="1"/>
    <col min="10" max="19" width="9.85546875" customWidth="1"/>
    <col min="20" max="20" width="11" bestFit="1" customWidth="1"/>
  </cols>
  <sheetData>
    <row r="1" spans="1:20" ht="15.75" x14ac:dyDescent="0.25">
      <c r="A1" s="5" t="str">
        <f>'1. Required Start-Up Funds'!A1</f>
        <v>Template</v>
      </c>
      <c r="T1" s="16">
        <f ca="1">NOW()</f>
        <v>46206.124346180557</v>
      </c>
    </row>
    <row r="2" spans="1:20" ht="15.75" x14ac:dyDescent="0.25">
      <c r="A2" s="5" t="s">
        <v>33</v>
      </c>
    </row>
    <row r="3" spans="1:20" ht="12.75" customHeight="1" x14ac:dyDescent="0.2">
      <c r="A3" s="26"/>
      <c r="B3" s="27"/>
      <c r="C3" s="27"/>
      <c r="D3" s="28"/>
      <c r="E3" s="67"/>
      <c r="F3" s="67"/>
      <c r="G3" s="67"/>
      <c r="H3" s="28"/>
      <c r="I3" s="28"/>
      <c r="J3" s="28"/>
      <c r="K3" s="28"/>
      <c r="L3" s="28"/>
      <c r="M3" s="28"/>
      <c r="N3" s="28"/>
      <c r="O3" s="28"/>
      <c r="P3" s="28"/>
      <c r="Q3" s="28"/>
      <c r="R3" s="28"/>
      <c r="S3" s="28"/>
      <c r="T3" s="28"/>
    </row>
    <row r="4" spans="1:20" ht="12.75" customHeight="1" x14ac:dyDescent="0.2">
      <c r="A4" s="28"/>
      <c r="B4" s="27"/>
      <c r="C4" s="27"/>
      <c r="D4" s="28"/>
      <c r="E4" s="67"/>
      <c r="F4" s="67"/>
      <c r="G4" s="67"/>
      <c r="H4" s="28"/>
      <c r="I4" s="28"/>
      <c r="J4" s="28"/>
      <c r="K4" s="28"/>
      <c r="L4" s="28"/>
      <c r="M4" s="28"/>
      <c r="N4" s="28"/>
      <c r="O4" s="28"/>
      <c r="P4" s="28"/>
      <c r="Q4" s="28"/>
      <c r="R4" s="28"/>
      <c r="S4" s="28"/>
      <c r="T4" s="28"/>
    </row>
    <row r="5" spans="1:20" ht="12.75" customHeight="1" x14ac:dyDescent="0.2">
      <c r="A5" s="28"/>
      <c r="B5" s="27"/>
      <c r="C5" s="27"/>
      <c r="D5" s="28"/>
      <c r="E5" s="67"/>
      <c r="F5" s="67"/>
      <c r="G5" s="67"/>
      <c r="H5" s="28"/>
      <c r="I5" s="28"/>
      <c r="J5" s="28"/>
      <c r="K5" s="28"/>
      <c r="L5" s="28"/>
      <c r="M5" s="28"/>
      <c r="N5" s="28"/>
      <c r="O5" s="28"/>
      <c r="P5" s="28"/>
      <c r="Q5" s="28"/>
      <c r="R5" s="28"/>
      <c r="S5" s="28"/>
      <c r="T5" s="28"/>
    </row>
    <row r="6" spans="1:20" s="1" customFormat="1" ht="12.75" customHeight="1" thickBot="1" x14ac:dyDescent="0.25">
      <c r="A6" s="63" t="s">
        <v>35</v>
      </c>
      <c r="B6" s="63"/>
      <c r="C6" s="63"/>
      <c r="D6" s="63"/>
      <c r="E6" s="64" t="s">
        <v>30</v>
      </c>
      <c r="F6" s="65" t="s">
        <v>36</v>
      </c>
      <c r="G6" s="64"/>
      <c r="H6" s="401" t="s">
        <v>222</v>
      </c>
      <c r="I6" s="401" t="s">
        <v>223</v>
      </c>
      <c r="J6" s="401" t="s">
        <v>224</v>
      </c>
      <c r="K6" s="401" t="s">
        <v>225</v>
      </c>
      <c r="L6" s="401" t="s">
        <v>226</v>
      </c>
      <c r="M6" s="401" t="s">
        <v>227</v>
      </c>
      <c r="N6" s="401" t="s">
        <v>228</v>
      </c>
      <c r="O6" s="401" t="s">
        <v>229</v>
      </c>
      <c r="P6" s="401" t="s">
        <v>230</v>
      </c>
      <c r="Q6" s="401" t="s">
        <v>231</v>
      </c>
      <c r="R6" s="401" t="s">
        <v>232</v>
      </c>
      <c r="S6" s="401" t="s">
        <v>233</v>
      </c>
      <c r="T6" s="66" t="s">
        <v>2</v>
      </c>
    </row>
    <row r="7" spans="1:20" ht="12.75" customHeight="1" thickTop="1" x14ac:dyDescent="0.2">
      <c r="A7" s="28"/>
      <c r="B7" s="27"/>
      <c r="C7" s="27"/>
      <c r="D7" s="28"/>
      <c r="E7" s="67"/>
      <c r="F7" s="67"/>
      <c r="G7" s="67"/>
      <c r="H7" s="28"/>
      <c r="I7" s="28"/>
      <c r="J7" s="28"/>
      <c r="K7" s="28"/>
      <c r="L7" s="28"/>
      <c r="M7" s="28"/>
      <c r="N7" s="28"/>
      <c r="O7" s="28"/>
      <c r="P7" s="28"/>
      <c r="Q7" s="28"/>
      <c r="R7" s="28"/>
      <c r="S7" s="28"/>
      <c r="T7" s="28"/>
    </row>
    <row r="8" spans="1:20" ht="12.75" customHeight="1" x14ac:dyDescent="0.2">
      <c r="A8" s="330" t="s">
        <v>379</v>
      </c>
      <c r="B8" s="124"/>
      <c r="C8" s="124"/>
      <c r="D8" s="124"/>
      <c r="E8" s="67"/>
      <c r="F8" s="67"/>
      <c r="G8" s="67"/>
      <c r="H8" s="28"/>
      <c r="I8" s="28"/>
      <c r="J8" s="28"/>
      <c r="K8" s="28"/>
      <c r="L8" s="28"/>
      <c r="M8" s="28"/>
      <c r="N8" s="28"/>
      <c r="O8" s="28"/>
      <c r="P8" s="28"/>
      <c r="Q8" s="28"/>
      <c r="R8" s="28"/>
      <c r="S8" s="28"/>
      <c r="T8" s="28"/>
    </row>
    <row r="9" spans="1:20" ht="12.75" customHeight="1" x14ac:dyDescent="0.2">
      <c r="A9" s="27"/>
      <c r="B9" s="1" t="s">
        <v>363</v>
      </c>
      <c r="C9" s="27"/>
      <c r="D9" s="28"/>
      <c r="E9" s="415">
        <v>3.5</v>
      </c>
      <c r="F9" s="68">
        <v>1</v>
      </c>
      <c r="G9" s="68"/>
      <c r="H9" s="28"/>
      <c r="I9" s="28"/>
      <c r="J9" s="28"/>
      <c r="K9" s="28"/>
      <c r="L9" s="28"/>
      <c r="M9" s="28"/>
      <c r="N9" s="28"/>
      <c r="O9" s="28"/>
      <c r="P9" s="28"/>
      <c r="Q9" s="28"/>
      <c r="R9" s="28"/>
      <c r="S9" s="28"/>
      <c r="T9" s="28"/>
    </row>
    <row r="10" spans="1:20" ht="12.75" customHeight="1" x14ac:dyDescent="0.2">
      <c r="A10" s="27"/>
      <c r="B10" s="27" t="s">
        <v>21</v>
      </c>
      <c r="C10" s="27"/>
      <c r="D10" s="28"/>
      <c r="E10" s="416">
        <v>1.2</v>
      </c>
      <c r="F10" s="69">
        <f>IF(E9&gt;0,E10/E9,0)</f>
        <v>0.34285714285714286</v>
      </c>
      <c r="G10" s="68"/>
      <c r="H10" s="28"/>
      <c r="I10" s="28"/>
      <c r="J10" s="28"/>
      <c r="K10" s="28"/>
      <c r="L10" s="28"/>
      <c r="M10" s="28"/>
      <c r="N10" s="28"/>
      <c r="O10" s="28"/>
      <c r="P10" s="28"/>
      <c r="Q10" s="28"/>
      <c r="R10" s="28"/>
      <c r="S10" s="28"/>
      <c r="T10" s="28"/>
    </row>
    <row r="11" spans="1:20" ht="12.75" customHeight="1" x14ac:dyDescent="0.2">
      <c r="A11" s="27"/>
      <c r="B11" s="27" t="s">
        <v>34</v>
      </c>
      <c r="C11" s="27"/>
      <c r="D11" s="28"/>
      <c r="E11" s="417">
        <f>E9-E10</f>
        <v>2.2999999999999998</v>
      </c>
      <c r="F11" s="68">
        <f>IF(E9&gt;0,E11/E9,0)</f>
        <v>0.65714285714285714</v>
      </c>
      <c r="G11" s="68"/>
      <c r="H11" s="28"/>
      <c r="I11" s="28"/>
      <c r="J11" s="28"/>
      <c r="K11" s="28"/>
      <c r="L11" s="28"/>
      <c r="M11" s="28"/>
      <c r="N11" s="28"/>
      <c r="O11" s="28"/>
      <c r="P11" s="28"/>
      <c r="Q11" s="28"/>
      <c r="R11" s="28"/>
      <c r="S11" s="28"/>
      <c r="T11" s="28"/>
    </row>
    <row r="12" spans="1:20" ht="12.75" customHeight="1" x14ac:dyDescent="0.2">
      <c r="A12" s="27"/>
      <c r="B12" s="27" t="s">
        <v>27</v>
      </c>
      <c r="C12" s="27"/>
      <c r="D12" s="28"/>
      <c r="E12" s="67"/>
      <c r="F12" s="67"/>
      <c r="G12" s="67"/>
      <c r="H12" s="28"/>
      <c r="I12" s="28"/>
      <c r="J12" s="28"/>
      <c r="K12" s="28"/>
      <c r="L12" s="28"/>
      <c r="M12" s="28"/>
      <c r="N12" s="28"/>
      <c r="O12" s="28"/>
      <c r="P12" s="28"/>
      <c r="Q12" s="28"/>
      <c r="R12" s="28"/>
      <c r="S12" s="28"/>
      <c r="T12" s="28"/>
    </row>
    <row r="13" spans="1:20" ht="12.75" customHeight="1" thickBot="1" x14ac:dyDescent="0.25">
      <c r="A13" s="27"/>
      <c r="B13" s="27"/>
      <c r="C13" s="27" t="s">
        <v>32</v>
      </c>
      <c r="D13" s="28"/>
      <c r="E13" s="67"/>
      <c r="F13" s="67"/>
      <c r="G13" s="67"/>
      <c r="H13" s="87">
        <f t="shared" ref="H13:S13" si="0">IF(H14=0,0,H14/$T$14)</f>
        <v>0</v>
      </c>
      <c r="I13" s="87">
        <f t="shared" si="0"/>
        <v>0</v>
      </c>
      <c r="J13" s="87">
        <f t="shared" si="0"/>
        <v>0</v>
      </c>
      <c r="K13" s="87">
        <f t="shared" si="0"/>
        <v>0</v>
      </c>
      <c r="L13" s="87">
        <f t="shared" si="0"/>
        <v>0</v>
      </c>
      <c r="M13" s="87">
        <f t="shared" si="0"/>
        <v>0</v>
      </c>
      <c r="N13" s="87">
        <f t="shared" si="0"/>
        <v>0</v>
      </c>
      <c r="O13" s="87">
        <f t="shared" si="0"/>
        <v>0</v>
      </c>
      <c r="P13" s="87">
        <f t="shared" si="0"/>
        <v>0</v>
      </c>
      <c r="Q13" s="87">
        <f t="shared" si="0"/>
        <v>0</v>
      </c>
      <c r="R13" s="87">
        <f t="shared" si="0"/>
        <v>0</v>
      </c>
      <c r="S13" s="87">
        <f t="shared" si="0"/>
        <v>0</v>
      </c>
      <c r="T13" s="88">
        <f t="shared" ref="T13:T18" si="1">SUM(H13:S13)</f>
        <v>0</v>
      </c>
    </row>
    <row r="14" spans="1:20" ht="12.75" customHeight="1" x14ac:dyDescent="0.2">
      <c r="A14" s="27"/>
      <c r="B14" s="27"/>
      <c r="C14" s="27" t="s">
        <v>28</v>
      </c>
      <c r="D14" s="28"/>
      <c r="E14" s="67"/>
      <c r="F14" s="67"/>
      <c r="G14" s="310"/>
      <c r="H14" s="119"/>
      <c r="I14" s="119">
        <v>0</v>
      </c>
      <c r="J14" s="119">
        <v>0</v>
      </c>
      <c r="K14" s="119">
        <v>0</v>
      </c>
      <c r="L14" s="119">
        <v>0</v>
      </c>
      <c r="M14" s="119">
        <v>0</v>
      </c>
      <c r="N14" s="119">
        <v>0</v>
      </c>
      <c r="O14" s="119">
        <v>0</v>
      </c>
      <c r="P14" s="119">
        <v>0</v>
      </c>
      <c r="Q14" s="119">
        <v>0</v>
      </c>
      <c r="R14" s="119">
        <v>0</v>
      </c>
      <c r="S14" s="119">
        <v>0</v>
      </c>
      <c r="T14" s="71">
        <f t="shared" si="1"/>
        <v>0</v>
      </c>
    </row>
    <row r="15" spans="1:20" ht="12.75" customHeight="1" x14ac:dyDescent="0.2">
      <c r="A15" s="27"/>
      <c r="B15" s="27"/>
      <c r="C15" s="27" t="s">
        <v>164</v>
      </c>
      <c r="D15" s="28"/>
      <c r="E15" s="121">
        <v>1.4999999999999999E-2</v>
      </c>
      <c r="F15" s="72"/>
      <c r="G15" s="310"/>
      <c r="H15" s="120">
        <f>S14+S14*$E15</f>
        <v>0</v>
      </c>
      <c r="I15" s="120">
        <f>H15+H15*$E15</f>
        <v>0</v>
      </c>
      <c r="J15" s="120">
        <f t="shared" ref="J15:S15" si="2">I15+I15*$E15</f>
        <v>0</v>
      </c>
      <c r="K15" s="120">
        <f t="shared" si="2"/>
        <v>0</v>
      </c>
      <c r="L15" s="120">
        <f t="shared" si="2"/>
        <v>0</v>
      </c>
      <c r="M15" s="120">
        <f t="shared" si="2"/>
        <v>0</v>
      </c>
      <c r="N15" s="120">
        <f t="shared" si="2"/>
        <v>0</v>
      </c>
      <c r="O15" s="120">
        <f t="shared" si="2"/>
        <v>0</v>
      </c>
      <c r="P15" s="120">
        <f t="shared" si="2"/>
        <v>0</v>
      </c>
      <c r="Q15" s="120">
        <f t="shared" si="2"/>
        <v>0</v>
      </c>
      <c r="R15" s="120">
        <f t="shared" si="2"/>
        <v>0</v>
      </c>
      <c r="S15" s="120">
        <f t="shared" si="2"/>
        <v>0</v>
      </c>
      <c r="T15" s="71">
        <f t="shared" si="1"/>
        <v>0</v>
      </c>
    </row>
    <row r="16" spans="1:20" ht="12.75" customHeight="1" x14ac:dyDescent="0.2">
      <c r="A16" s="28"/>
      <c r="B16" s="27"/>
      <c r="C16" s="27" t="s">
        <v>79</v>
      </c>
      <c r="D16" s="28"/>
      <c r="E16" s="121">
        <v>1.4999999999999999E-2</v>
      </c>
      <c r="F16" s="67"/>
      <c r="G16" s="310"/>
      <c r="H16" s="120">
        <f>S15+S15*$E16</f>
        <v>0</v>
      </c>
      <c r="I16" s="120">
        <f t="shared" ref="I16:S18" si="3">H16+H16*$E16</f>
        <v>0</v>
      </c>
      <c r="J16" s="120">
        <f t="shared" si="3"/>
        <v>0</v>
      </c>
      <c r="K16" s="120">
        <f t="shared" si="3"/>
        <v>0</v>
      </c>
      <c r="L16" s="120">
        <f t="shared" si="3"/>
        <v>0</v>
      </c>
      <c r="M16" s="120">
        <f t="shared" si="3"/>
        <v>0</v>
      </c>
      <c r="N16" s="120">
        <f t="shared" si="3"/>
        <v>0</v>
      </c>
      <c r="O16" s="120">
        <f t="shared" si="3"/>
        <v>0</v>
      </c>
      <c r="P16" s="120">
        <f t="shared" si="3"/>
        <v>0</v>
      </c>
      <c r="Q16" s="120">
        <f t="shared" si="3"/>
        <v>0</v>
      </c>
      <c r="R16" s="120">
        <f t="shared" si="3"/>
        <v>0</v>
      </c>
      <c r="S16" s="120">
        <f t="shared" si="3"/>
        <v>0</v>
      </c>
      <c r="T16" s="71">
        <f t="shared" si="1"/>
        <v>0</v>
      </c>
    </row>
    <row r="17" spans="1:20" ht="12.75" customHeight="1" x14ac:dyDescent="0.2">
      <c r="A17" s="28"/>
      <c r="B17" s="27"/>
      <c r="C17" s="1" t="s">
        <v>344</v>
      </c>
      <c r="D17" s="28"/>
      <c r="E17" s="121">
        <v>1.4999999999999999E-2</v>
      </c>
      <c r="F17" s="67"/>
      <c r="G17" s="310"/>
      <c r="H17" s="120">
        <f>S16+S16*$E17</f>
        <v>0</v>
      </c>
      <c r="I17" s="120">
        <f t="shared" si="3"/>
        <v>0</v>
      </c>
      <c r="J17" s="120">
        <f t="shared" si="3"/>
        <v>0</v>
      </c>
      <c r="K17" s="120">
        <f t="shared" si="3"/>
        <v>0</v>
      </c>
      <c r="L17" s="120">
        <f t="shared" si="3"/>
        <v>0</v>
      </c>
      <c r="M17" s="120">
        <f t="shared" si="3"/>
        <v>0</v>
      </c>
      <c r="N17" s="120">
        <f t="shared" si="3"/>
        <v>0</v>
      </c>
      <c r="O17" s="120">
        <f t="shared" si="3"/>
        <v>0</v>
      </c>
      <c r="P17" s="120">
        <f t="shared" si="3"/>
        <v>0</v>
      </c>
      <c r="Q17" s="120">
        <f t="shared" si="3"/>
        <v>0</v>
      </c>
      <c r="R17" s="120">
        <f t="shared" si="3"/>
        <v>0</v>
      </c>
      <c r="S17" s="120">
        <f t="shared" si="3"/>
        <v>0</v>
      </c>
      <c r="T17" s="71">
        <f t="shared" si="1"/>
        <v>0</v>
      </c>
    </row>
    <row r="18" spans="1:20" ht="12.75" customHeight="1" x14ac:dyDescent="0.2">
      <c r="A18" s="28"/>
      <c r="B18" s="27"/>
      <c r="C18" s="1" t="s">
        <v>345</v>
      </c>
      <c r="D18" s="28"/>
      <c r="E18" s="121">
        <v>1.4999999999999999E-2</v>
      </c>
      <c r="F18" s="67"/>
      <c r="G18" s="310"/>
      <c r="H18" s="120">
        <f>S17+S17*$E18</f>
        <v>0</v>
      </c>
      <c r="I18" s="120">
        <f t="shared" si="3"/>
        <v>0</v>
      </c>
      <c r="J18" s="120">
        <f t="shared" si="3"/>
        <v>0</v>
      </c>
      <c r="K18" s="120">
        <f t="shared" si="3"/>
        <v>0</v>
      </c>
      <c r="L18" s="120">
        <f t="shared" si="3"/>
        <v>0</v>
      </c>
      <c r="M18" s="120">
        <f t="shared" si="3"/>
        <v>0</v>
      </c>
      <c r="N18" s="120">
        <f t="shared" si="3"/>
        <v>0</v>
      </c>
      <c r="O18" s="120">
        <f t="shared" si="3"/>
        <v>0</v>
      </c>
      <c r="P18" s="120">
        <f t="shared" si="3"/>
        <v>0</v>
      </c>
      <c r="Q18" s="120">
        <f t="shared" si="3"/>
        <v>0</v>
      </c>
      <c r="R18" s="120">
        <f t="shared" si="3"/>
        <v>0</v>
      </c>
      <c r="S18" s="120">
        <f t="shared" si="3"/>
        <v>0</v>
      </c>
      <c r="T18" s="71">
        <f t="shared" si="1"/>
        <v>0</v>
      </c>
    </row>
    <row r="19" spans="1:20" ht="12.75" customHeight="1" outlineLevel="1" x14ac:dyDescent="0.2">
      <c r="A19" s="28"/>
      <c r="B19" s="27" t="s">
        <v>212</v>
      </c>
      <c r="C19" s="27"/>
      <c r="D19" s="28"/>
      <c r="E19" s="121">
        <v>0</v>
      </c>
      <c r="F19" s="67"/>
      <c r="G19" s="68"/>
      <c r="H19" s="380"/>
      <c r="I19" s="73"/>
      <c r="J19" s="73"/>
      <c r="K19" s="73"/>
      <c r="L19" s="73"/>
      <c r="M19" s="73"/>
      <c r="N19" s="73"/>
      <c r="O19" s="73"/>
      <c r="P19" s="73"/>
      <c r="Q19" s="73"/>
      <c r="R19" s="73"/>
      <c r="S19" s="73"/>
      <c r="T19" s="71"/>
    </row>
    <row r="20" spans="1:20" ht="12.75" customHeight="1" outlineLevel="1" x14ac:dyDescent="0.2">
      <c r="A20" s="28"/>
      <c r="B20" s="27"/>
      <c r="C20" s="27"/>
      <c r="D20" s="28"/>
      <c r="E20" s="67" t="s">
        <v>371</v>
      </c>
      <c r="F20" s="67"/>
      <c r="G20" s="67"/>
      <c r="H20" s="28"/>
      <c r="I20" s="28"/>
      <c r="J20" s="28"/>
      <c r="K20" s="28"/>
      <c r="L20" s="28"/>
      <c r="M20" s="28"/>
      <c r="N20" s="28"/>
      <c r="O20" s="28"/>
      <c r="P20" s="28"/>
      <c r="Q20" s="28"/>
      <c r="R20" s="28"/>
      <c r="S20" s="28"/>
      <c r="T20" s="28"/>
    </row>
    <row r="21" spans="1:20" ht="12.75" customHeight="1" outlineLevel="1" x14ac:dyDescent="0.2">
      <c r="A21" s="28"/>
      <c r="B21" s="27" t="s">
        <v>31</v>
      </c>
      <c r="C21" s="27"/>
      <c r="D21" s="28"/>
      <c r="E21" s="417">
        <f>T14*E9</f>
        <v>0</v>
      </c>
      <c r="F21" s="68"/>
      <c r="G21" s="67"/>
      <c r="H21" s="314"/>
      <c r="I21" s="314"/>
      <c r="J21" s="314"/>
      <c r="K21" s="314"/>
      <c r="L21" s="314"/>
      <c r="M21" s="314"/>
      <c r="N21" s="28"/>
      <c r="O21" s="28"/>
      <c r="P21" s="28"/>
      <c r="Q21" s="28"/>
      <c r="R21" s="28"/>
      <c r="S21" s="28"/>
      <c r="T21" s="28"/>
    </row>
    <row r="22" spans="1:20" ht="12.75" customHeight="1" outlineLevel="1" x14ac:dyDescent="0.2">
      <c r="A22" s="28"/>
      <c r="B22" s="27" t="s">
        <v>22</v>
      </c>
      <c r="C22" s="27"/>
      <c r="D22" s="28"/>
      <c r="E22" s="75">
        <f>E10*T14</f>
        <v>0</v>
      </c>
      <c r="F22" s="68"/>
      <c r="G22" s="67"/>
      <c r="H22" s="73"/>
      <c r="I22" s="73"/>
      <c r="J22" s="73"/>
      <c r="K22" s="73"/>
      <c r="L22" s="73"/>
      <c r="M22" s="73"/>
      <c r="N22" s="73"/>
      <c r="O22" s="73"/>
      <c r="P22" s="73"/>
      <c r="Q22" s="73"/>
      <c r="R22" s="73"/>
      <c r="S22" s="73"/>
      <c r="T22" s="28"/>
    </row>
    <row r="23" spans="1:20" ht="12.75" customHeight="1" outlineLevel="1" x14ac:dyDescent="0.2">
      <c r="A23" s="27"/>
      <c r="B23" s="27" t="s">
        <v>23</v>
      </c>
      <c r="C23" s="27"/>
      <c r="D23" s="28"/>
      <c r="E23" s="76">
        <f>E21-E22</f>
        <v>0</v>
      </c>
      <c r="F23" s="68"/>
      <c r="G23" s="67"/>
      <c r="H23" s="73"/>
      <c r="I23" s="73"/>
      <c r="J23" s="73"/>
      <c r="K23" s="73"/>
      <c r="L23" s="73"/>
      <c r="M23" s="73"/>
      <c r="N23" s="73"/>
      <c r="O23" s="73"/>
      <c r="P23" s="73"/>
      <c r="Q23" s="73"/>
      <c r="R23" s="73"/>
      <c r="S23" s="73"/>
      <c r="T23" s="28"/>
    </row>
    <row r="24" spans="1:20" ht="12.75" customHeight="1" outlineLevel="1" x14ac:dyDescent="0.2">
      <c r="A24" s="27"/>
      <c r="B24" s="27" t="s">
        <v>213</v>
      </c>
      <c r="C24" s="27"/>
      <c r="D24" s="28"/>
      <c r="E24" s="76">
        <f>E19*('3. Fixed Operating Expenses'!I44+'2. Salaries and Wages'!M35)</f>
        <v>0</v>
      </c>
      <c r="F24" s="68"/>
      <c r="G24" s="68"/>
      <c r="H24" s="314"/>
      <c r="I24" s="314"/>
      <c r="J24" s="314"/>
      <c r="K24" s="314"/>
      <c r="L24" s="314"/>
      <c r="M24" s="314"/>
      <c r="N24" s="28"/>
      <c r="O24" s="28"/>
      <c r="P24" s="28"/>
      <c r="Q24" s="28"/>
      <c r="R24" s="28"/>
      <c r="S24" s="28"/>
      <c r="T24" s="28"/>
    </row>
    <row r="25" spans="1:20" ht="12.75" customHeight="1" outlineLevel="1" thickBot="1" x14ac:dyDescent="0.25">
      <c r="A25" s="27"/>
      <c r="B25" s="27" t="s">
        <v>24</v>
      </c>
      <c r="C25" s="27"/>
      <c r="D25" s="28"/>
      <c r="E25" s="77">
        <f>E23-E24</f>
        <v>0</v>
      </c>
      <c r="F25" s="68" t="e">
        <f>IF(E9&gt;0,E25/E21,0)</f>
        <v>#DIV/0!</v>
      </c>
      <c r="G25" s="68"/>
      <c r="H25" s="315"/>
      <c r="I25" s="314"/>
      <c r="J25" s="314"/>
      <c r="K25" s="314"/>
      <c r="L25" s="314"/>
      <c r="M25" s="314"/>
      <c r="N25" s="28"/>
      <c r="O25" s="28"/>
      <c r="P25" s="28"/>
      <c r="Q25" s="28"/>
      <c r="R25" s="28"/>
      <c r="S25" s="28"/>
      <c r="T25" s="28"/>
    </row>
    <row r="26" spans="1:20" ht="12.75" customHeight="1" outlineLevel="1" thickTop="1" x14ac:dyDescent="0.2">
      <c r="A26" s="27"/>
      <c r="B26" s="27"/>
      <c r="C26" s="27"/>
      <c r="D26" s="28"/>
      <c r="E26" s="67"/>
      <c r="F26" s="67"/>
      <c r="G26" s="67"/>
      <c r="H26" s="314"/>
      <c r="I26" s="314"/>
      <c r="J26" s="314"/>
      <c r="K26" s="314"/>
      <c r="L26" s="314"/>
      <c r="M26" s="314"/>
      <c r="N26" s="28"/>
      <c r="O26" s="28"/>
      <c r="P26" s="28"/>
      <c r="Q26" s="28"/>
      <c r="R26" s="28"/>
      <c r="S26" s="28"/>
      <c r="T26" s="28"/>
    </row>
    <row r="27" spans="1:20" ht="12.75" customHeight="1" outlineLevel="1" x14ac:dyDescent="0.2">
      <c r="A27" s="27"/>
      <c r="B27" s="27" t="s">
        <v>25</v>
      </c>
      <c r="C27" s="27"/>
      <c r="D27" s="28"/>
      <c r="E27" s="387">
        <f>IF(E9&gt;0,E24/F11,0)</f>
        <v>0</v>
      </c>
      <c r="F27" s="67"/>
      <c r="G27" s="67"/>
      <c r="H27" s="73"/>
      <c r="I27" s="73"/>
      <c r="J27" s="73"/>
      <c r="K27" s="73"/>
      <c r="L27" s="73"/>
      <c r="M27" s="73"/>
      <c r="N27" s="35"/>
      <c r="O27" s="35"/>
      <c r="P27" s="35"/>
      <c r="Q27" s="35"/>
      <c r="R27" s="35"/>
      <c r="S27" s="35"/>
      <c r="T27" s="71"/>
    </row>
    <row r="28" spans="1:20" ht="12.75" customHeight="1" outlineLevel="1" x14ac:dyDescent="0.2">
      <c r="A28" s="27"/>
      <c r="B28" s="27" t="s">
        <v>26</v>
      </c>
      <c r="C28" s="27"/>
      <c r="D28" s="28"/>
      <c r="E28" s="76">
        <f>IF(E9&gt;0,E27/E9,0)</f>
        <v>0</v>
      </c>
      <c r="F28" s="68"/>
      <c r="G28" s="68"/>
      <c r="H28" s="73"/>
      <c r="I28" s="73"/>
      <c r="J28" s="73"/>
      <c r="K28" s="73"/>
      <c r="L28" s="73"/>
      <c r="M28" s="73"/>
      <c r="N28" s="35"/>
      <c r="O28" s="35"/>
      <c r="P28" s="35"/>
      <c r="Q28" s="35"/>
      <c r="R28" s="35"/>
      <c r="S28" s="35"/>
      <c r="T28" s="71"/>
    </row>
    <row r="29" spans="1:20" ht="12.75" customHeight="1" x14ac:dyDescent="0.2">
      <c r="A29" s="28"/>
      <c r="B29" s="27"/>
      <c r="C29" s="27"/>
      <c r="D29" s="28"/>
      <c r="E29" s="67"/>
      <c r="F29" s="68"/>
      <c r="G29" s="68"/>
      <c r="H29" s="35"/>
      <c r="I29" s="35"/>
      <c r="J29" s="35"/>
      <c r="K29" s="35"/>
      <c r="L29" s="35"/>
      <c r="M29" s="35"/>
      <c r="N29" s="35"/>
      <c r="O29" s="35"/>
      <c r="P29" s="35"/>
      <c r="Q29" s="35"/>
      <c r="R29" s="35"/>
      <c r="S29" s="35"/>
      <c r="T29" s="71"/>
    </row>
    <row r="30" spans="1:20" ht="12.75" customHeight="1" x14ac:dyDescent="0.2">
      <c r="A30" s="28"/>
      <c r="B30" s="27"/>
      <c r="C30" s="27"/>
      <c r="D30" s="28"/>
      <c r="E30" s="67"/>
      <c r="F30" s="68"/>
      <c r="G30" s="68"/>
      <c r="H30" s="35"/>
      <c r="I30" s="35"/>
      <c r="J30" s="35"/>
      <c r="K30" s="35"/>
      <c r="L30" s="35"/>
      <c r="M30" s="35"/>
      <c r="N30" s="35"/>
      <c r="O30" s="35"/>
      <c r="P30" s="35"/>
      <c r="Q30" s="35"/>
      <c r="R30" s="35"/>
      <c r="S30" s="35"/>
      <c r="T30" s="71"/>
    </row>
    <row r="31" spans="1:20" ht="12.75" customHeight="1" x14ac:dyDescent="0.2">
      <c r="A31" s="28"/>
      <c r="B31" s="27"/>
      <c r="C31" s="27"/>
      <c r="D31" s="28"/>
      <c r="E31" s="74"/>
      <c r="F31" s="67"/>
      <c r="G31" s="67"/>
      <c r="H31" s="28"/>
      <c r="I31" s="28"/>
      <c r="J31" s="28"/>
      <c r="K31" s="28"/>
      <c r="L31" s="28"/>
      <c r="M31" s="28"/>
      <c r="N31" s="28"/>
      <c r="O31" s="28"/>
      <c r="P31" s="28"/>
      <c r="Q31" s="28"/>
      <c r="R31" s="28"/>
      <c r="S31" s="28"/>
      <c r="T31" s="28"/>
    </row>
    <row r="32" spans="1:20" ht="12.75" customHeight="1" outlineLevel="1" x14ac:dyDescent="0.2">
      <c r="A32" s="256" t="s">
        <v>380</v>
      </c>
      <c r="B32" s="124"/>
      <c r="C32" s="124"/>
      <c r="D32" s="124"/>
      <c r="E32" s="67"/>
      <c r="F32" s="67"/>
      <c r="G32" s="67"/>
      <c r="H32" s="28"/>
      <c r="I32" s="28"/>
      <c r="J32" s="28"/>
      <c r="K32" s="28"/>
      <c r="L32" s="28"/>
      <c r="M32" s="28"/>
      <c r="N32" s="28"/>
      <c r="O32" s="28"/>
      <c r="P32" s="28"/>
      <c r="Q32" s="28"/>
      <c r="R32" s="28"/>
      <c r="S32" s="28"/>
      <c r="T32" s="28"/>
    </row>
    <row r="33" spans="1:20" ht="12.75" customHeight="1" outlineLevel="1" x14ac:dyDescent="0.2">
      <c r="A33" s="27"/>
      <c r="B33" s="27" t="s">
        <v>20</v>
      </c>
      <c r="C33" s="27"/>
      <c r="D33" s="28"/>
      <c r="E33" s="415">
        <v>10</v>
      </c>
      <c r="F33" s="68">
        <v>1</v>
      </c>
      <c r="G33" s="68"/>
      <c r="H33" s="71"/>
      <c r="I33" s="221"/>
      <c r="J33" s="28"/>
      <c r="K33" s="28"/>
      <c r="L33" s="28"/>
      <c r="M33" s="28"/>
      <c r="N33" s="28"/>
      <c r="O33" s="28"/>
      <c r="P33" s="28"/>
      <c r="Q33" s="28"/>
      <c r="R33" s="28"/>
      <c r="S33" s="28"/>
      <c r="T33" s="28"/>
    </row>
    <row r="34" spans="1:20" ht="12.75" customHeight="1" outlineLevel="1" x14ac:dyDescent="0.2">
      <c r="A34" s="27"/>
      <c r="B34" s="27" t="s">
        <v>21</v>
      </c>
      <c r="C34" s="27"/>
      <c r="D34" s="28"/>
      <c r="E34" s="416">
        <v>5</v>
      </c>
      <c r="F34" s="69">
        <f>IF(E33&gt;0,E34/E33,0)</f>
        <v>0.5</v>
      </c>
      <c r="G34" s="68"/>
      <c r="H34" s="28"/>
      <c r="I34" s="28"/>
      <c r="J34" s="28"/>
      <c r="K34" s="28"/>
      <c r="L34" s="28"/>
      <c r="M34" s="28"/>
      <c r="N34" s="28"/>
      <c r="O34" s="28"/>
      <c r="P34" s="28"/>
      <c r="Q34" s="28"/>
      <c r="R34" s="28"/>
      <c r="S34" s="28"/>
      <c r="T34" s="28"/>
    </row>
    <row r="35" spans="1:20" ht="12.75" customHeight="1" outlineLevel="1" x14ac:dyDescent="0.2">
      <c r="A35" s="27"/>
      <c r="B35" s="27" t="s">
        <v>34</v>
      </c>
      <c r="C35" s="27"/>
      <c r="D35" s="28"/>
      <c r="E35" s="417">
        <f>E33-E34</f>
        <v>5</v>
      </c>
      <c r="F35" s="68">
        <f>IF(E33&gt;0,E35/E33,0)</f>
        <v>0.5</v>
      </c>
      <c r="G35" s="68"/>
      <c r="H35" s="28"/>
      <c r="I35" s="28"/>
      <c r="J35" s="28"/>
      <c r="K35" s="28"/>
      <c r="L35" s="28"/>
      <c r="M35" s="28"/>
      <c r="N35" s="28"/>
      <c r="O35" s="28"/>
      <c r="P35" s="28"/>
      <c r="Q35" s="28"/>
      <c r="R35" s="28"/>
      <c r="S35" s="28"/>
      <c r="T35" s="28"/>
    </row>
    <row r="36" spans="1:20" ht="12.75" customHeight="1" outlineLevel="1" x14ac:dyDescent="0.2">
      <c r="A36" s="27"/>
      <c r="B36" s="27" t="s">
        <v>27</v>
      </c>
      <c r="C36" s="27"/>
      <c r="D36" s="28"/>
      <c r="E36" s="67"/>
      <c r="F36" s="67"/>
      <c r="G36" s="67"/>
      <c r="H36" s="28"/>
      <c r="I36" s="28"/>
      <c r="J36" s="28"/>
      <c r="K36" s="28"/>
      <c r="L36" s="28"/>
      <c r="M36" s="28"/>
      <c r="N36" s="28"/>
      <c r="O36" s="28"/>
      <c r="P36" s="28"/>
      <c r="Q36" s="28"/>
      <c r="R36" s="28"/>
      <c r="S36" s="28"/>
      <c r="T36" s="28"/>
    </row>
    <row r="37" spans="1:20" ht="12.75" customHeight="1" outlineLevel="1" thickBot="1" x14ac:dyDescent="0.25">
      <c r="A37" s="27"/>
      <c r="B37" s="27"/>
      <c r="C37" s="27" t="s">
        <v>32</v>
      </c>
      <c r="D37" s="28"/>
      <c r="E37" s="67"/>
      <c r="F37" s="67"/>
      <c r="G37" s="67"/>
      <c r="H37" s="87">
        <f>IF(H38=0,0,H38/$T$38)</f>
        <v>0</v>
      </c>
      <c r="I37" s="87">
        <f t="shared" ref="I37:S37" si="4">IF(I38=0,0,I38/$T$38)</f>
        <v>0</v>
      </c>
      <c r="J37" s="87">
        <f t="shared" si="4"/>
        <v>0</v>
      </c>
      <c r="K37" s="87">
        <f t="shared" si="4"/>
        <v>0</v>
      </c>
      <c r="L37" s="87">
        <f t="shared" si="4"/>
        <v>0</v>
      </c>
      <c r="M37" s="87">
        <f t="shared" si="4"/>
        <v>0</v>
      </c>
      <c r="N37" s="87">
        <f t="shared" si="4"/>
        <v>0</v>
      </c>
      <c r="O37" s="87">
        <f t="shared" si="4"/>
        <v>0</v>
      </c>
      <c r="P37" s="87">
        <f t="shared" si="4"/>
        <v>0</v>
      </c>
      <c r="Q37" s="87">
        <f t="shared" si="4"/>
        <v>0</v>
      </c>
      <c r="R37" s="87">
        <f t="shared" si="4"/>
        <v>0</v>
      </c>
      <c r="S37" s="87">
        <f t="shared" si="4"/>
        <v>0</v>
      </c>
      <c r="T37" s="88">
        <f t="shared" ref="T37:T42" si="5">SUM(H37:S37)</f>
        <v>0</v>
      </c>
    </row>
    <row r="38" spans="1:20" ht="12.75" customHeight="1" outlineLevel="1" x14ac:dyDescent="0.2">
      <c r="A38" s="27"/>
      <c r="B38" s="27"/>
      <c r="C38" s="27" t="s">
        <v>28</v>
      </c>
      <c r="D38" s="28"/>
      <c r="E38" s="67"/>
      <c r="F38" s="67"/>
      <c r="G38" s="67"/>
      <c r="H38" s="119">
        <v>0</v>
      </c>
      <c r="I38" s="119">
        <v>0</v>
      </c>
      <c r="J38" s="119">
        <v>0</v>
      </c>
      <c r="K38" s="119">
        <v>0</v>
      </c>
      <c r="L38" s="119">
        <v>0</v>
      </c>
      <c r="M38" s="119">
        <v>0</v>
      </c>
      <c r="N38" s="119">
        <v>0</v>
      </c>
      <c r="O38" s="119">
        <v>0</v>
      </c>
      <c r="P38" s="119">
        <v>0</v>
      </c>
      <c r="Q38" s="119">
        <v>0</v>
      </c>
      <c r="R38" s="119">
        <v>0</v>
      </c>
      <c r="S38" s="119">
        <v>0</v>
      </c>
      <c r="T38" s="71">
        <f t="shared" si="5"/>
        <v>0</v>
      </c>
    </row>
    <row r="39" spans="1:20" ht="12.75" customHeight="1" outlineLevel="1" x14ac:dyDescent="0.2">
      <c r="A39" s="27"/>
      <c r="B39" s="27"/>
      <c r="C39" s="27" t="s">
        <v>164</v>
      </c>
      <c r="D39" s="28"/>
      <c r="E39" s="121">
        <v>0.01</v>
      </c>
      <c r="F39" s="72"/>
      <c r="G39" s="68"/>
      <c r="H39" s="119">
        <f>S38*$E39+S38</f>
        <v>0</v>
      </c>
      <c r="I39" s="119">
        <f t="shared" ref="I39:S42" si="6">H39*$E39+H39</f>
        <v>0</v>
      </c>
      <c r="J39" s="119">
        <f t="shared" si="6"/>
        <v>0</v>
      </c>
      <c r="K39" s="119">
        <f t="shared" si="6"/>
        <v>0</v>
      </c>
      <c r="L39" s="119">
        <f t="shared" si="6"/>
        <v>0</v>
      </c>
      <c r="M39" s="119">
        <f t="shared" si="6"/>
        <v>0</v>
      </c>
      <c r="N39" s="119">
        <f t="shared" si="6"/>
        <v>0</v>
      </c>
      <c r="O39" s="119">
        <f t="shared" si="6"/>
        <v>0</v>
      </c>
      <c r="P39" s="119">
        <f t="shared" si="6"/>
        <v>0</v>
      </c>
      <c r="Q39" s="119">
        <f t="shared" si="6"/>
        <v>0</v>
      </c>
      <c r="R39" s="119">
        <f t="shared" si="6"/>
        <v>0</v>
      </c>
      <c r="S39" s="119">
        <f t="shared" si="6"/>
        <v>0</v>
      </c>
      <c r="T39" s="71">
        <f t="shared" si="5"/>
        <v>0</v>
      </c>
    </row>
    <row r="40" spans="1:20" ht="12.75" customHeight="1" outlineLevel="1" x14ac:dyDescent="0.2">
      <c r="A40" s="28"/>
      <c r="B40" s="27"/>
      <c r="C40" s="27" t="s">
        <v>79</v>
      </c>
      <c r="D40" s="28"/>
      <c r="E40" s="121">
        <v>0.01</v>
      </c>
      <c r="F40" s="67"/>
      <c r="G40" s="68"/>
      <c r="H40" s="119">
        <f>S39*$E40+S39</f>
        <v>0</v>
      </c>
      <c r="I40" s="119">
        <f t="shared" si="6"/>
        <v>0</v>
      </c>
      <c r="J40" s="119">
        <f t="shared" si="6"/>
        <v>0</v>
      </c>
      <c r="K40" s="119">
        <f t="shared" si="6"/>
        <v>0</v>
      </c>
      <c r="L40" s="119">
        <f t="shared" si="6"/>
        <v>0</v>
      </c>
      <c r="M40" s="119">
        <f t="shared" si="6"/>
        <v>0</v>
      </c>
      <c r="N40" s="119">
        <f t="shared" si="6"/>
        <v>0</v>
      </c>
      <c r="O40" s="119">
        <f t="shared" si="6"/>
        <v>0</v>
      </c>
      <c r="P40" s="119">
        <f t="shared" si="6"/>
        <v>0</v>
      </c>
      <c r="Q40" s="119">
        <f t="shared" si="6"/>
        <v>0</v>
      </c>
      <c r="R40" s="119">
        <f t="shared" si="6"/>
        <v>0</v>
      </c>
      <c r="S40" s="119">
        <f t="shared" si="6"/>
        <v>0</v>
      </c>
      <c r="T40" s="71">
        <f t="shared" si="5"/>
        <v>0</v>
      </c>
    </row>
    <row r="41" spans="1:20" ht="12.75" customHeight="1" outlineLevel="1" x14ac:dyDescent="0.2">
      <c r="A41" s="28"/>
      <c r="B41" s="27"/>
      <c r="C41" s="1" t="s">
        <v>344</v>
      </c>
      <c r="D41" s="28"/>
      <c r="E41" s="121">
        <v>0.01</v>
      </c>
      <c r="F41" s="67"/>
      <c r="G41" s="68"/>
      <c r="H41" s="119">
        <f>S40*$E41+S40</f>
        <v>0</v>
      </c>
      <c r="I41" s="119">
        <f t="shared" si="6"/>
        <v>0</v>
      </c>
      <c r="J41" s="119">
        <f t="shared" si="6"/>
        <v>0</v>
      </c>
      <c r="K41" s="119">
        <f t="shared" si="6"/>
        <v>0</v>
      </c>
      <c r="L41" s="119">
        <f t="shared" si="6"/>
        <v>0</v>
      </c>
      <c r="M41" s="119">
        <f t="shared" si="6"/>
        <v>0</v>
      </c>
      <c r="N41" s="119">
        <f t="shared" si="6"/>
        <v>0</v>
      </c>
      <c r="O41" s="119">
        <f t="shared" si="6"/>
        <v>0</v>
      </c>
      <c r="P41" s="119">
        <f t="shared" si="6"/>
        <v>0</v>
      </c>
      <c r="Q41" s="119">
        <f t="shared" si="6"/>
        <v>0</v>
      </c>
      <c r="R41" s="119">
        <f t="shared" si="6"/>
        <v>0</v>
      </c>
      <c r="S41" s="119">
        <f t="shared" si="6"/>
        <v>0</v>
      </c>
      <c r="T41" s="71">
        <f t="shared" si="5"/>
        <v>0</v>
      </c>
    </row>
    <row r="42" spans="1:20" ht="12.75" customHeight="1" outlineLevel="1" x14ac:dyDescent="0.2">
      <c r="A42" s="28"/>
      <c r="B42" s="27"/>
      <c r="C42" s="1" t="s">
        <v>345</v>
      </c>
      <c r="D42" s="28"/>
      <c r="E42" s="121">
        <v>0.01</v>
      </c>
      <c r="F42" s="67"/>
      <c r="G42" s="68"/>
      <c r="H42" s="119">
        <f>S41*$E42+S41</f>
        <v>0</v>
      </c>
      <c r="I42" s="119">
        <f t="shared" si="6"/>
        <v>0</v>
      </c>
      <c r="J42" s="119">
        <f t="shared" si="6"/>
        <v>0</v>
      </c>
      <c r="K42" s="119">
        <f t="shared" si="6"/>
        <v>0</v>
      </c>
      <c r="L42" s="119">
        <f t="shared" si="6"/>
        <v>0</v>
      </c>
      <c r="M42" s="119">
        <f t="shared" si="6"/>
        <v>0</v>
      </c>
      <c r="N42" s="119">
        <f t="shared" si="6"/>
        <v>0</v>
      </c>
      <c r="O42" s="119">
        <f t="shared" si="6"/>
        <v>0</v>
      </c>
      <c r="P42" s="119">
        <f t="shared" si="6"/>
        <v>0</v>
      </c>
      <c r="Q42" s="119">
        <f t="shared" si="6"/>
        <v>0</v>
      </c>
      <c r="R42" s="119">
        <f t="shared" si="6"/>
        <v>0</v>
      </c>
      <c r="S42" s="119">
        <f t="shared" si="6"/>
        <v>0</v>
      </c>
      <c r="T42" s="71">
        <f t="shared" si="5"/>
        <v>0</v>
      </c>
    </row>
    <row r="43" spans="1:20" ht="12.75" customHeight="1" outlineLevel="2" x14ac:dyDescent="0.2">
      <c r="A43" s="28"/>
      <c r="B43" s="27" t="s">
        <v>212</v>
      </c>
      <c r="C43" s="27"/>
      <c r="D43" s="28"/>
      <c r="E43" s="121">
        <f>1-E19</f>
        <v>1</v>
      </c>
      <c r="F43" s="67"/>
      <c r="G43" s="68"/>
      <c r="H43" s="73"/>
      <c r="I43" s="73"/>
      <c r="J43" s="73"/>
      <c r="K43" s="73"/>
      <c r="L43" s="73"/>
      <c r="M43" s="73"/>
      <c r="N43" s="73"/>
      <c r="O43" s="73"/>
      <c r="P43" s="73"/>
      <c r="Q43" s="73"/>
      <c r="R43" s="73"/>
      <c r="S43" s="73"/>
      <c r="T43" s="71"/>
    </row>
    <row r="44" spans="1:20" ht="12.75" customHeight="1" outlineLevel="2" x14ac:dyDescent="0.2">
      <c r="A44" s="28"/>
      <c r="B44" s="27"/>
      <c r="C44" s="27"/>
      <c r="D44" s="28"/>
      <c r="E44" s="67"/>
      <c r="F44" s="67"/>
      <c r="G44" s="67"/>
      <c r="H44" s="28"/>
      <c r="I44" s="28"/>
      <c r="J44" s="28"/>
      <c r="K44" s="28"/>
      <c r="L44" s="28"/>
      <c r="M44" s="28"/>
      <c r="N44" s="28"/>
      <c r="O44" s="28"/>
      <c r="P44" s="28"/>
      <c r="Q44" s="28"/>
      <c r="R44" s="28"/>
      <c r="S44" s="28"/>
      <c r="T44" s="28"/>
    </row>
    <row r="45" spans="1:20" ht="12.75" customHeight="1" outlineLevel="2" x14ac:dyDescent="0.2">
      <c r="A45" s="28"/>
      <c r="B45" s="27" t="s">
        <v>31</v>
      </c>
      <c r="C45" s="27"/>
      <c r="D45" s="28"/>
      <c r="E45" s="417">
        <f>T38*E33</f>
        <v>0</v>
      </c>
      <c r="F45" s="68"/>
      <c r="G45" s="67"/>
      <c r="H45" s="28"/>
      <c r="I45" s="28"/>
      <c r="J45" s="28"/>
      <c r="K45" s="28"/>
      <c r="L45" s="28"/>
      <c r="M45" s="28"/>
      <c r="N45" s="28"/>
      <c r="O45" s="28"/>
      <c r="P45" s="28"/>
      <c r="Q45" s="28"/>
      <c r="R45" s="28"/>
      <c r="S45" s="28"/>
      <c r="T45" s="28"/>
    </row>
    <row r="46" spans="1:20" ht="12.75" customHeight="1" outlineLevel="2" x14ac:dyDescent="0.2">
      <c r="A46" s="28"/>
      <c r="B46" s="27" t="s">
        <v>22</v>
      </c>
      <c r="C46" s="27"/>
      <c r="D46" s="28"/>
      <c r="E46" s="75">
        <f>E34*T38</f>
        <v>0</v>
      </c>
      <c r="F46" s="68"/>
      <c r="G46" s="67"/>
      <c r="H46" s="28"/>
      <c r="I46" s="28"/>
      <c r="J46" s="28"/>
      <c r="K46" s="28"/>
      <c r="L46" s="28"/>
      <c r="M46" s="28"/>
      <c r="N46" s="28"/>
      <c r="O46" s="28"/>
      <c r="P46" s="28"/>
      <c r="Q46" s="28"/>
      <c r="R46" s="28"/>
      <c r="S46" s="28"/>
      <c r="T46" s="28"/>
    </row>
    <row r="47" spans="1:20" ht="12.75" customHeight="1" outlineLevel="2" x14ac:dyDescent="0.2">
      <c r="A47" s="27"/>
      <c r="B47" s="27" t="s">
        <v>23</v>
      </c>
      <c r="C47" s="27"/>
      <c r="D47" s="28"/>
      <c r="E47" s="76">
        <f>E45-E46</f>
        <v>0</v>
      </c>
      <c r="F47" s="68"/>
      <c r="G47" s="67"/>
      <c r="H47" s="28"/>
      <c r="I47" s="28"/>
      <c r="J47" s="28"/>
      <c r="K47" s="28"/>
      <c r="L47" s="28"/>
      <c r="M47" s="28"/>
      <c r="N47" s="28"/>
      <c r="O47" s="28"/>
      <c r="P47" s="28"/>
      <c r="Q47" s="28"/>
      <c r="R47" s="28"/>
      <c r="S47" s="28"/>
      <c r="T47" s="28"/>
    </row>
    <row r="48" spans="1:20" ht="12.75" customHeight="1" outlineLevel="2" x14ac:dyDescent="0.2">
      <c r="A48" s="27"/>
      <c r="B48" s="27" t="s">
        <v>213</v>
      </c>
      <c r="C48" s="27"/>
      <c r="D48" s="28"/>
      <c r="E48" s="76">
        <f>E43*('3. Fixed Operating Expenses'!I44+'2. Salaries and Wages'!M35)</f>
        <v>0</v>
      </c>
      <c r="F48" s="68"/>
      <c r="G48" s="68"/>
      <c r="H48" s="28"/>
      <c r="I48" s="28"/>
      <c r="J48" s="28"/>
      <c r="K48" s="28"/>
      <c r="L48" s="28"/>
      <c r="M48" s="28"/>
      <c r="N48" s="28"/>
      <c r="O48" s="28"/>
      <c r="P48" s="28"/>
      <c r="Q48" s="28"/>
      <c r="R48" s="28"/>
      <c r="S48" s="28"/>
      <c r="T48" s="28"/>
    </row>
    <row r="49" spans="1:20" ht="12.75" customHeight="1" outlineLevel="2" thickBot="1" x14ac:dyDescent="0.25">
      <c r="A49" s="27"/>
      <c r="B49" s="27" t="s">
        <v>24</v>
      </c>
      <c r="C49" s="27"/>
      <c r="D49" s="28"/>
      <c r="E49" s="77">
        <f>E47-E48</f>
        <v>0</v>
      </c>
      <c r="F49" s="68" t="e">
        <f>IF(E33&gt;0,E49/E45,0)</f>
        <v>#DIV/0!</v>
      </c>
      <c r="G49" s="68"/>
      <c r="H49" s="28"/>
      <c r="I49" s="28"/>
      <c r="J49" s="28"/>
      <c r="K49" s="28"/>
      <c r="L49" s="28"/>
      <c r="M49" s="28"/>
      <c r="N49" s="28"/>
      <c r="O49" s="28"/>
      <c r="P49" s="28"/>
      <c r="Q49" s="28"/>
      <c r="R49" s="28"/>
      <c r="S49" s="28"/>
      <c r="T49" s="28"/>
    </row>
    <row r="50" spans="1:20" ht="12.75" customHeight="1" outlineLevel="2" thickTop="1" x14ac:dyDescent="0.2">
      <c r="A50" s="27"/>
      <c r="B50" s="27"/>
      <c r="C50" s="27"/>
      <c r="D50" s="28"/>
      <c r="E50" s="67"/>
      <c r="F50" s="67"/>
      <c r="G50" s="67"/>
      <c r="H50" s="28"/>
      <c r="I50" s="28"/>
      <c r="J50" s="28"/>
      <c r="K50" s="28"/>
      <c r="L50" s="28"/>
      <c r="M50" s="28"/>
      <c r="N50" s="28"/>
      <c r="O50" s="28"/>
      <c r="P50" s="28"/>
      <c r="Q50" s="28"/>
      <c r="R50" s="28"/>
      <c r="S50" s="28"/>
      <c r="T50" s="28"/>
    </row>
    <row r="51" spans="1:20" ht="12.75" customHeight="1" outlineLevel="2" x14ac:dyDescent="0.2">
      <c r="A51" s="27"/>
      <c r="B51" s="27" t="s">
        <v>25</v>
      </c>
      <c r="C51" s="27"/>
      <c r="D51" s="28"/>
      <c r="E51" s="417">
        <f>IF(E33&gt;0,E48/F35,0)</f>
        <v>0</v>
      </c>
      <c r="F51" s="67"/>
      <c r="G51" s="67"/>
      <c r="H51" s="35"/>
      <c r="I51" s="35"/>
      <c r="J51" s="35"/>
      <c r="K51" s="35"/>
      <c r="L51" s="35"/>
      <c r="M51" s="35"/>
      <c r="N51" s="35"/>
      <c r="O51" s="35"/>
      <c r="P51" s="35"/>
      <c r="Q51" s="35"/>
      <c r="R51" s="35"/>
      <c r="S51" s="35"/>
      <c r="T51" s="71"/>
    </row>
    <row r="52" spans="1:20" ht="12.75" customHeight="1" outlineLevel="2" x14ac:dyDescent="0.2">
      <c r="A52" s="27"/>
      <c r="B52" s="27" t="s">
        <v>26</v>
      </c>
      <c r="C52" s="27"/>
      <c r="D52" s="28"/>
      <c r="E52" s="76">
        <f>IF(E33&gt;0,E51/E33,0)</f>
        <v>0</v>
      </c>
      <c r="F52" s="68"/>
      <c r="G52" s="68"/>
      <c r="H52" s="35"/>
      <c r="I52" s="35"/>
      <c r="J52" s="35"/>
      <c r="K52" s="35"/>
      <c r="L52" s="35"/>
      <c r="M52" s="35"/>
      <c r="N52" s="35"/>
      <c r="O52" s="35"/>
      <c r="P52" s="35"/>
      <c r="Q52" s="35"/>
      <c r="R52" s="35"/>
      <c r="S52" s="35"/>
      <c r="T52" s="71"/>
    </row>
    <row r="53" spans="1:20" ht="12.75" customHeight="1" x14ac:dyDescent="0.2">
      <c r="A53" s="79"/>
      <c r="B53" s="79"/>
      <c r="C53" s="79"/>
      <c r="D53" s="80"/>
      <c r="E53" s="81"/>
      <c r="F53" s="82"/>
      <c r="G53" s="82"/>
      <c r="H53" s="83"/>
      <c r="I53" s="83"/>
      <c r="J53" s="83"/>
      <c r="K53" s="83"/>
      <c r="L53" s="83"/>
      <c r="M53" s="83"/>
      <c r="N53" s="83"/>
      <c r="O53" s="83"/>
      <c r="P53" s="83"/>
      <c r="Q53" s="83"/>
      <c r="R53" s="83"/>
      <c r="S53" s="83"/>
      <c r="T53" s="84"/>
    </row>
    <row r="54" spans="1:20" ht="12.75" customHeight="1" x14ac:dyDescent="0.2">
      <c r="A54" s="7"/>
      <c r="B54" s="8"/>
      <c r="C54" s="8"/>
      <c r="D54" s="7"/>
      <c r="E54" s="9"/>
      <c r="F54" s="10"/>
      <c r="G54" s="10"/>
      <c r="H54" s="11"/>
      <c r="I54" s="11"/>
      <c r="J54" s="11"/>
      <c r="K54" s="11"/>
      <c r="L54" s="11"/>
      <c r="M54" s="11"/>
      <c r="N54" s="11"/>
      <c r="O54" s="11"/>
      <c r="P54" s="11"/>
      <c r="Q54" s="11"/>
      <c r="R54" s="11"/>
      <c r="S54" s="11"/>
      <c r="T54" s="12"/>
    </row>
    <row r="55" spans="1:20" ht="12.75" customHeight="1" x14ac:dyDescent="0.2">
      <c r="A55" s="7"/>
      <c r="B55" s="8"/>
      <c r="C55" s="8"/>
      <c r="D55" s="7"/>
      <c r="E55" s="13"/>
      <c r="F55" s="9"/>
      <c r="G55" s="9"/>
      <c r="H55" s="7"/>
      <c r="I55" s="7"/>
      <c r="J55" s="7"/>
      <c r="K55" s="7"/>
      <c r="L55" s="7"/>
      <c r="M55" s="7"/>
      <c r="N55" s="7"/>
      <c r="O55" s="7"/>
      <c r="P55" s="7"/>
      <c r="Q55" s="7"/>
      <c r="R55" s="7"/>
      <c r="S55" s="7"/>
      <c r="T55" s="7"/>
    </row>
    <row r="56" spans="1:20" ht="12.75" customHeight="1" x14ac:dyDescent="0.2">
      <c r="A56" s="7"/>
      <c r="B56" s="8"/>
      <c r="C56" s="8"/>
      <c r="D56" s="7"/>
      <c r="E56" s="14"/>
      <c r="F56" s="9"/>
      <c r="G56" s="9"/>
      <c r="H56" s="7"/>
      <c r="I56" s="7"/>
      <c r="J56" s="7"/>
      <c r="K56" s="7"/>
      <c r="L56" s="7"/>
      <c r="M56" s="7"/>
      <c r="N56" s="7"/>
      <c r="O56" s="7"/>
      <c r="P56" s="7"/>
      <c r="Q56" s="7"/>
      <c r="R56" s="7"/>
      <c r="S56" s="7"/>
      <c r="T56" s="7"/>
    </row>
    <row r="57" spans="1:20" ht="12.75" customHeight="1" x14ac:dyDescent="0.2">
      <c r="A57" s="7"/>
      <c r="B57" s="8"/>
      <c r="C57" s="8"/>
      <c r="D57" s="7"/>
      <c r="E57" s="15"/>
      <c r="F57" s="9"/>
      <c r="G57" s="9"/>
      <c r="H57" s="7"/>
      <c r="I57" s="7"/>
      <c r="J57" s="7"/>
      <c r="K57" s="7"/>
      <c r="L57" s="7"/>
      <c r="M57" s="7"/>
      <c r="N57" s="7"/>
      <c r="O57" s="7"/>
      <c r="P57" s="7"/>
      <c r="Q57" s="7"/>
      <c r="R57" s="7"/>
      <c r="S57" s="7"/>
      <c r="T57" s="7"/>
    </row>
  </sheetData>
  <phoneticPr fontId="4" type="noConversion"/>
  <pageMargins left="0.75" right="0.75" top="1" bottom="1" header="0.5" footer="0.5"/>
  <pageSetup scale="75" orientation="landscape" blackAndWhite="1" horizontalDpi="300" verticalDpi="300"/>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8804F-38E0-4FB0-B642-59A2133E0E44}">
  <dimension ref="A1:AH312"/>
  <sheetViews>
    <sheetView showGridLines="0" topLeftCell="A43" zoomScaleNormal="100" workbookViewId="0">
      <selection activeCell="B72" sqref="B72"/>
    </sheetView>
  </sheetViews>
  <sheetFormatPr defaultColWidth="11.42578125" defaultRowHeight="12" outlineLevelRow="1" x14ac:dyDescent="0.2"/>
  <cols>
    <col min="1" max="1" width="57.140625" style="258" customWidth="1"/>
    <col min="2" max="2" width="32.5703125" style="258" bestFit="1" customWidth="1"/>
    <col min="3" max="3" width="24.85546875" style="258" bestFit="1" customWidth="1"/>
    <col min="4" max="4" width="41.5703125" style="18" bestFit="1" customWidth="1"/>
    <col min="5" max="9" width="19.85546875" style="18" bestFit="1" customWidth="1"/>
    <col min="10" max="10" width="22.140625" style="18" customWidth="1"/>
    <col min="11" max="11" width="21.85546875" style="18" customWidth="1"/>
    <col min="12" max="16" width="20.140625" style="18" bestFit="1" customWidth="1"/>
    <col min="17" max="17" width="8.85546875" style="18" bestFit="1" customWidth="1"/>
    <col min="18" max="25" width="11.42578125" style="18" customWidth="1"/>
    <col min="26" max="26" width="13" style="18" bestFit="1" customWidth="1"/>
    <col min="27" max="27" width="12.85546875" style="18" bestFit="1" customWidth="1"/>
    <col min="28" max="31" width="12" style="18" bestFit="1" customWidth="1"/>
    <col min="32" max="34" width="11.5703125" style="18" bestFit="1" customWidth="1"/>
    <col min="35" max="16384" width="11.42578125" style="18"/>
  </cols>
  <sheetData>
    <row r="1" spans="1:34" ht="15.75" x14ac:dyDescent="0.25">
      <c r="A1" s="257" t="str">
        <f>'1. Required Start-Up Funds'!A1</f>
        <v>Template</v>
      </c>
    </row>
    <row r="2" spans="1:34" ht="15.75" x14ac:dyDescent="0.25">
      <c r="A2" s="257" t="s">
        <v>152</v>
      </c>
    </row>
    <row r="3" spans="1:34" ht="12.75" x14ac:dyDescent="0.2">
      <c r="A3" s="95"/>
      <c r="B3" s="95"/>
      <c r="C3" s="95"/>
      <c r="D3" s="92"/>
      <c r="E3" s="92"/>
      <c r="F3" s="92"/>
      <c r="G3" s="92"/>
      <c r="H3" s="92"/>
      <c r="I3" s="92"/>
      <c r="J3" s="92"/>
      <c r="K3" s="92"/>
      <c r="L3" s="92"/>
      <c r="M3" s="92"/>
      <c r="N3" s="92"/>
      <c r="O3" s="92"/>
      <c r="P3" s="92"/>
      <c r="Q3" s="92"/>
      <c r="Y3" s="295"/>
      <c r="Z3" s="295"/>
      <c r="AA3" s="295"/>
      <c r="AB3" s="436" t="s">
        <v>358</v>
      </c>
      <c r="AC3" s="436"/>
      <c r="AD3" s="436"/>
      <c r="AE3" s="436"/>
      <c r="AF3" s="436"/>
      <c r="AG3" s="436"/>
      <c r="AH3" s="436"/>
    </row>
    <row r="4" spans="1:34" ht="12.75" x14ac:dyDescent="0.2">
      <c r="A4" s="95"/>
      <c r="B4" s="95"/>
      <c r="C4" s="95"/>
      <c r="D4" s="92"/>
      <c r="E4" s="92"/>
      <c r="F4" s="92"/>
      <c r="G4" s="92"/>
      <c r="H4" s="92"/>
      <c r="I4" s="92"/>
      <c r="J4" s="92"/>
      <c r="K4" s="92"/>
      <c r="L4" s="92"/>
      <c r="M4" s="92"/>
      <c r="N4" s="92"/>
      <c r="O4" s="92"/>
      <c r="P4" s="92"/>
      <c r="Q4" s="92"/>
      <c r="Y4" s="295"/>
      <c r="Z4" s="295"/>
      <c r="AA4" s="296">
        <f>AA21</f>
        <v>0</v>
      </c>
      <c r="AB4" s="297">
        <v>0.1</v>
      </c>
      <c r="AC4" s="297">
        <f t="shared" ref="AC4:AH4" si="0">AB4+0.1</f>
        <v>0.2</v>
      </c>
      <c r="AD4" s="297">
        <f t="shared" si="0"/>
        <v>0.30000000000000004</v>
      </c>
      <c r="AE4" s="297">
        <f t="shared" si="0"/>
        <v>0.4</v>
      </c>
      <c r="AF4" s="297">
        <f t="shared" si="0"/>
        <v>0.5</v>
      </c>
      <c r="AG4" s="297">
        <f t="shared" si="0"/>
        <v>0.6</v>
      </c>
      <c r="AH4" s="297">
        <f t="shared" si="0"/>
        <v>0.7</v>
      </c>
    </row>
    <row r="5" spans="1:34" ht="12.75" x14ac:dyDescent="0.2">
      <c r="A5" s="95"/>
      <c r="B5" s="95"/>
      <c r="C5" s="95"/>
      <c r="D5" s="92"/>
      <c r="E5" s="92"/>
      <c r="F5" s="92"/>
      <c r="G5" s="92"/>
      <c r="H5" s="92"/>
      <c r="I5" s="92"/>
      <c r="J5" s="92"/>
      <c r="K5" s="92"/>
      <c r="L5" s="92"/>
      <c r="M5" s="92"/>
      <c r="N5" s="92"/>
      <c r="O5" s="92"/>
      <c r="P5" s="92"/>
      <c r="Q5" s="92"/>
      <c r="Y5" s="295"/>
      <c r="Z5" s="435" t="s">
        <v>357</v>
      </c>
      <c r="AA5" s="297">
        <v>0.1</v>
      </c>
      <c r="AB5" s="298">
        <f t="dataTable" ref="AB5:AH13" dt2D="1" dtr="0" r1="AA18" r2="AA20"/>
        <v>0</v>
      </c>
      <c r="AC5" s="298">
        <v>0</v>
      </c>
      <c r="AD5" s="298">
        <v>0</v>
      </c>
      <c r="AE5" s="298">
        <v>0</v>
      </c>
      <c r="AF5" s="298">
        <v>0</v>
      </c>
      <c r="AG5" s="298">
        <v>0</v>
      </c>
      <c r="AH5" s="298">
        <v>0</v>
      </c>
    </row>
    <row r="6" spans="1:34" ht="12.75" x14ac:dyDescent="0.2">
      <c r="A6" s="95"/>
      <c r="B6" s="95"/>
      <c r="C6" s="95"/>
      <c r="D6" s="92"/>
      <c r="E6" s="93" t="str">
        <f>'4. Projected Sales Forecast'!H6</f>
        <v>Month 1</v>
      </c>
      <c r="F6" s="93" t="str">
        <f>'4. Projected Sales Forecast'!I6</f>
        <v>Month 2</v>
      </c>
      <c r="G6" s="93" t="str">
        <f>'4. Projected Sales Forecast'!J6</f>
        <v>Month 3</v>
      </c>
      <c r="H6" s="93" t="str">
        <f>'4. Projected Sales Forecast'!K6</f>
        <v>Month 4</v>
      </c>
      <c r="I6" s="93" t="str">
        <f>'4. Projected Sales Forecast'!L6</f>
        <v>Month 5</v>
      </c>
      <c r="J6" s="93" t="str">
        <f>'4. Projected Sales Forecast'!M6</f>
        <v>Month 6</v>
      </c>
      <c r="K6" s="93" t="str">
        <f>'4. Projected Sales Forecast'!N6</f>
        <v>Month 7</v>
      </c>
      <c r="L6" s="93" t="str">
        <f>'4. Projected Sales Forecast'!O6</f>
        <v>Month 8</v>
      </c>
      <c r="M6" s="93" t="str">
        <f>'4. Projected Sales Forecast'!P6</f>
        <v>Month 9</v>
      </c>
      <c r="N6" s="93" t="str">
        <f>'4. Projected Sales Forecast'!Q6</f>
        <v>Month 10</v>
      </c>
      <c r="O6" s="93" t="str">
        <f>'4. Projected Sales Forecast'!R6</f>
        <v>Month 11</v>
      </c>
      <c r="P6" s="93" t="str">
        <f>'4. Projected Sales Forecast'!S6</f>
        <v>Month 12</v>
      </c>
      <c r="Q6" s="93" t="s">
        <v>2</v>
      </c>
      <c r="Y6" s="295"/>
      <c r="Z6" s="435"/>
      <c r="AA6" s="297">
        <f>AA5+0.1</f>
        <v>0.2</v>
      </c>
      <c r="AB6" s="298">
        <v>0</v>
      </c>
      <c r="AC6" s="298">
        <v>0</v>
      </c>
      <c r="AD6" s="298">
        <v>0</v>
      </c>
      <c r="AE6" s="298">
        <v>0</v>
      </c>
      <c r="AF6" s="298">
        <v>0</v>
      </c>
      <c r="AG6" s="298">
        <v>0</v>
      </c>
      <c r="AH6" s="298">
        <v>0</v>
      </c>
    </row>
    <row r="7" spans="1:34" ht="12.75" x14ac:dyDescent="0.2">
      <c r="A7" s="95"/>
      <c r="B7" s="95"/>
      <c r="C7" s="95"/>
      <c r="D7" s="92"/>
      <c r="E7" s="92"/>
      <c r="F7" s="92"/>
      <c r="G7" s="92"/>
      <c r="H7" s="92"/>
      <c r="I7" s="92"/>
      <c r="J7" s="92"/>
      <c r="K7" s="92"/>
      <c r="L7" s="92"/>
      <c r="M7" s="92"/>
      <c r="N7" s="92"/>
      <c r="O7" s="92"/>
      <c r="P7" s="92"/>
      <c r="Q7" s="92"/>
      <c r="Y7" s="295"/>
      <c r="Z7" s="435"/>
      <c r="AA7" s="297">
        <f t="shared" ref="AA7:AA13" si="1">AA6+0.1</f>
        <v>0.30000000000000004</v>
      </c>
      <c r="AB7" s="298">
        <v>0</v>
      </c>
      <c r="AC7" s="298">
        <v>0</v>
      </c>
      <c r="AD7" s="298">
        <v>0</v>
      </c>
      <c r="AE7" s="298">
        <v>0</v>
      </c>
      <c r="AF7" s="298">
        <v>0</v>
      </c>
      <c r="AG7" s="298">
        <v>0</v>
      </c>
      <c r="AH7" s="298">
        <v>0</v>
      </c>
    </row>
    <row r="8" spans="1:34" ht="12.75" outlineLevel="1" x14ac:dyDescent="0.2">
      <c r="A8" s="95" t="s">
        <v>80</v>
      </c>
      <c r="B8" s="95"/>
      <c r="C8" s="95"/>
      <c r="D8" s="92"/>
      <c r="E8" s="92"/>
      <c r="F8" s="92"/>
      <c r="G8" s="92"/>
      <c r="H8" s="92"/>
      <c r="I8" s="92"/>
      <c r="J8" s="92"/>
      <c r="K8" s="92"/>
      <c r="L8" s="92"/>
      <c r="M8" s="92"/>
      <c r="N8" s="92"/>
      <c r="O8" s="92"/>
      <c r="P8" s="92"/>
      <c r="Q8" s="92"/>
      <c r="Y8" s="295"/>
      <c r="Z8" s="435"/>
      <c r="AA8" s="297">
        <f t="shared" si="1"/>
        <v>0.4</v>
      </c>
      <c r="AB8" s="298">
        <v>0</v>
      </c>
      <c r="AC8" s="298">
        <v>0</v>
      </c>
      <c r="AD8" s="298">
        <v>0</v>
      </c>
      <c r="AE8" s="298">
        <v>0</v>
      </c>
      <c r="AF8" s="298">
        <v>0</v>
      </c>
      <c r="AG8" s="298">
        <v>0</v>
      </c>
      <c r="AH8" s="298">
        <v>0</v>
      </c>
    </row>
    <row r="9" spans="1:34" ht="12.75" outlineLevel="1" x14ac:dyDescent="0.2">
      <c r="A9" s="95"/>
      <c r="B9" s="95" t="str">
        <f>'4. Projected Sales Forecast'!A8</f>
        <v>Revenue Channel 1</v>
      </c>
      <c r="C9" s="95"/>
      <c r="D9" s="92"/>
      <c r="E9" s="96">
        <f>'4. Projected Sales Forecast'!$E$9*'4. Projected Sales Forecast'!H14</f>
        <v>0</v>
      </c>
      <c r="F9" s="96">
        <f>'4. Projected Sales Forecast'!$E$9*'4. Projected Sales Forecast'!I14</f>
        <v>0</v>
      </c>
      <c r="G9" s="96">
        <f>'4. Projected Sales Forecast'!$E$9*'4. Projected Sales Forecast'!J14</f>
        <v>0</v>
      </c>
      <c r="H9" s="96">
        <f>'4. Projected Sales Forecast'!$E$9*'4. Projected Sales Forecast'!K14</f>
        <v>0</v>
      </c>
      <c r="I9" s="96">
        <f>'4. Projected Sales Forecast'!$E$9*'4. Projected Sales Forecast'!L14</f>
        <v>0</v>
      </c>
      <c r="J9" s="96">
        <f>'4. Projected Sales Forecast'!$E$9*'4. Projected Sales Forecast'!M14</f>
        <v>0</v>
      </c>
      <c r="K9" s="96">
        <f>'4. Projected Sales Forecast'!$E$9*'4. Projected Sales Forecast'!N14</f>
        <v>0</v>
      </c>
      <c r="L9" s="96">
        <f>'4. Projected Sales Forecast'!$E$9*'4. Projected Sales Forecast'!O14</f>
        <v>0</v>
      </c>
      <c r="M9" s="96">
        <f>'4. Projected Sales Forecast'!$E$9*'4. Projected Sales Forecast'!P14</f>
        <v>0</v>
      </c>
      <c r="N9" s="96">
        <f>'4. Projected Sales Forecast'!$E$9*'4. Projected Sales Forecast'!Q14</f>
        <v>0</v>
      </c>
      <c r="O9" s="96">
        <f>'4. Projected Sales Forecast'!$E$9*'4. Projected Sales Forecast'!R14</f>
        <v>0</v>
      </c>
      <c r="P9" s="96">
        <f>'4. Projected Sales Forecast'!$E$9*'4. Projected Sales Forecast'!S14</f>
        <v>0</v>
      </c>
      <c r="Q9" s="97">
        <f t="shared" ref="Q9:Q14" si="2">SUM(E9:P9)</f>
        <v>0</v>
      </c>
      <c r="Y9" s="295"/>
      <c r="Z9" s="435"/>
      <c r="AA9" s="297">
        <f t="shared" si="1"/>
        <v>0.5</v>
      </c>
      <c r="AB9" s="298">
        <v>0</v>
      </c>
      <c r="AC9" s="298">
        <v>0</v>
      </c>
      <c r="AD9" s="298">
        <v>0</v>
      </c>
      <c r="AE9" s="298">
        <v>0</v>
      </c>
      <c r="AF9" s="298">
        <v>0</v>
      </c>
      <c r="AG9" s="298">
        <v>0</v>
      </c>
      <c r="AH9" s="298">
        <v>0</v>
      </c>
    </row>
    <row r="10" spans="1:34" ht="12.75" outlineLevel="1" x14ac:dyDescent="0.2">
      <c r="A10" s="95"/>
      <c r="B10" s="95" t="str">
        <f>'4. Projected Sales Forecast'!A32</f>
        <v>Revenue Channel 2</v>
      </c>
      <c r="C10" s="95"/>
      <c r="D10" s="92"/>
      <c r="E10" s="96">
        <f>'4. Projected Sales Forecast'!$E$33*'4. Projected Sales Forecast'!H38</f>
        <v>0</v>
      </c>
      <c r="F10" s="96">
        <f>'4. Projected Sales Forecast'!$E$33*'4. Projected Sales Forecast'!I38</f>
        <v>0</v>
      </c>
      <c r="G10" s="96">
        <f>'4. Projected Sales Forecast'!$E$33*'4. Projected Sales Forecast'!J38</f>
        <v>0</v>
      </c>
      <c r="H10" s="96">
        <f>'4. Projected Sales Forecast'!$E$33*'4. Projected Sales Forecast'!K38</f>
        <v>0</v>
      </c>
      <c r="I10" s="96">
        <f>'4. Projected Sales Forecast'!$E$33*'4. Projected Sales Forecast'!L38</f>
        <v>0</v>
      </c>
      <c r="J10" s="96">
        <f>'4. Projected Sales Forecast'!$E$33*'4. Projected Sales Forecast'!M38</f>
        <v>0</v>
      </c>
      <c r="K10" s="96">
        <f>'4. Projected Sales Forecast'!$E$33*'4. Projected Sales Forecast'!N38</f>
        <v>0</v>
      </c>
      <c r="L10" s="96">
        <f>'4. Projected Sales Forecast'!$E$33*'4. Projected Sales Forecast'!O38</f>
        <v>0</v>
      </c>
      <c r="M10" s="96">
        <f>'4. Projected Sales Forecast'!$E$33*'4. Projected Sales Forecast'!P38</f>
        <v>0</v>
      </c>
      <c r="N10" s="96">
        <f>'4. Projected Sales Forecast'!$E$33*'4. Projected Sales Forecast'!Q38</f>
        <v>0</v>
      </c>
      <c r="O10" s="96">
        <f>'4. Projected Sales Forecast'!$E$33*'4. Projected Sales Forecast'!R38</f>
        <v>0</v>
      </c>
      <c r="P10" s="96">
        <f>'4. Projected Sales Forecast'!$E$33*'4. Projected Sales Forecast'!S38</f>
        <v>0</v>
      </c>
      <c r="Q10" s="97">
        <f t="shared" si="2"/>
        <v>0</v>
      </c>
      <c r="Y10" s="295"/>
      <c r="Z10" s="435"/>
      <c r="AA10" s="297">
        <f t="shared" si="1"/>
        <v>0.6</v>
      </c>
      <c r="AB10" s="298">
        <v>0</v>
      </c>
      <c r="AC10" s="298">
        <v>0</v>
      </c>
      <c r="AD10" s="298">
        <v>0</v>
      </c>
      <c r="AE10" s="298">
        <v>0</v>
      </c>
      <c r="AF10" s="298">
        <v>0</v>
      </c>
      <c r="AG10" s="298">
        <v>0</v>
      </c>
      <c r="AH10" s="298">
        <v>0</v>
      </c>
    </row>
    <row r="11" spans="1:34" ht="12.75" outlineLevel="1" x14ac:dyDescent="0.2">
      <c r="A11" s="95"/>
      <c r="B11" s="95" t="str">
        <f>'4. Projected Sales Forecast (2)'!A8</f>
        <v>Revenue Channel 3</v>
      </c>
      <c r="C11" s="95"/>
      <c r="D11" s="92"/>
      <c r="E11" s="96">
        <f>'4. Projected Sales Forecast (2)'!$E$9*'4. Projected Sales Forecast (2)'!H14</f>
        <v>0</v>
      </c>
      <c r="F11" s="96">
        <f>'4. Projected Sales Forecast (2)'!$E$9*'4. Projected Sales Forecast (2)'!I14</f>
        <v>0</v>
      </c>
      <c r="G11" s="96">
        <f>'4. Projected Sales Forecast (2)'!$E$9*'4. Projected Sales Forecast (2)'!J14</f>
        <v>0</v>
      </c>
      <c r="H11" s="96">
        <f>'4. Projected Sales Forecast (2)'!$E$9*'4. Projected Sales Forecast (2)'!K14</f>
        <v>0</v>
      </c>
      <c r="I11" s="96">
        <f>'4. Projected Sales Forecast (2)'!$E$9*'4. Projected Sales Forecast (2)'!L14</f>
        <v>0</v>
      </c>
      <c r="J11" s="96">
        <f>'4. Projected Sales Forecast (2)'!$E$9*'4. Projected Sales Forecast (2)'!M14</f>
        <v>0</v>
      </c>
      <c r="K11" s="96">
        <f>'4. Projected Sales Forecast (2)'!$E$9*'4. Projected Sales Forecast (2)'!N14</f>
        <v>0</v>
      </c>
      <c r="L11" s="96">
        <f>'4. Projected Sales Forecast (2)'!$E$9*'4. Projected Sales Forecast (2)'!O14</f>
        <v>0</v>
      </c>
      <c r="M11" s="96">
        <f>'4. Projected Sales Forecast (2)'!$E$9*'4. Projected Sales Forecast (2)'!P14</f>
        <v>0</v>
      </c>
      <c r="N11" s="96">
        <f>'4. Projected Sales Forecast (2)'!$E$9*'4. Projected Sales Forecast (2)'!Q14</f>
        <v>0</v>
      </c>
      <c r="O11" s="96">
        <f>'4. Projected Sales Forecast (2)'!$E$9*'4. Projected Sales Forecast (2)'!R14</f>
        <v>0</v>
      </c>
      <c r="P11" s="96">
        <f>'4. Projected Sales Forecast (2)'!$E$9*'4. Projected Sales Forecast (2)'!S14</f>
        <v>0</v>
      </c>
      <c r="Q11" s="97">
        <f t="shared" si="2"/>
        <v>0</v>
      </c>
      <c r="Y11" s="295"/>
      <c r="Z11" s="435"/>
      <c r="AA11" s="297">
        <f t="shared" si="1"/>
        <v>0.7</v>
      </c>
      <c r="AB11" s="298">
        <v>0</v>
      </c>
      <c r="AC11" s="298">
        <v>0</v>
      </c>
      <c r="AD11" s="298">
        <v>0</v>
      </c>
      <c r="AE11" s="298">
        <v>0</v>
      </c>
      <c r="AF11" s="298">
        <v>0</v>
      </c>
      <c r="AG11" s="298">
        <v>0</v>
      </c>
      <c r="AH11" s="298">
        <v>0</v>
      </c>
    </row>
    <row r="12" spans="1:34" ht="12.75" outlineLevel="1" x14ac:dyDescent="0.2">
      <c r="A12" s="95"/>
      <c r="B12" s="95" t="str">
        <f>'4. Projected Sales Forecast (2)'!A32</f>
        <v>Revenue Channel 4</v>
      </c>
      <c r="C12" s="95"/>
      <c r="D12" s="92"/>
      <c r="E12" s="96">
        <f>'4. Projected Sales Forecast (2)'!$E$33*'4. Projected Sales Forecast (2)'!H38</f>
        <v>0</v>
      </c>
      <c r="F12" s="96">
        <f>'4. Projected Sales Forecast (2)'!$E$33*'4. Projected Sales Forecast (2)'!I38</f>
        <v>0</v>
      </c>
      <c r="G12" s="96">
        <f>'4. Projected Sales Forecast (2)'!$E$33*'4. Projected Sales Forecast (2)'!J38</f>
        <v>0</v>
      </c>
      <c r="H12" s="96">
        <f>'4. Projected Sales Forecast (2)'!$E$33*'4. Projected Sales Forecast (2)'!K38</f>
        <v>0</v>
      </c>
      <c r="I12" s="96">
        <f>'4. Projected Sales Forecast (2)'!$E$33*'4. Projected Sales Forecast (2)'!L38</f>
        <v>0</v>
      </c>
      <c r="J12" s="96">
        <f>'4. Projected Sales Forecast (2)'!$E$33*'4. Projected Sales Forecast (2)'!M38</f>
        <v>0</v>
      </c>
      <c r="K12" s="96">
        <f>'4. Projected Sales Forecast (2)'!$E$33*'4. Projected Sales Forecast (2)'!N38</f>
        <v>0</v>
      </c>
      <c r="L12" s="96">
        <f>'4. Projected Sales Forecast (2)'!$E$33*'4. Projected Sales Forecast (2)'!O38</f>
        <v>0</v>
      </c>
      <c r="M12" s="96">
        <f>'4. Projected Sales Forecast (2)'!$E$33*'4. Projected Sales Forecast (2)'!P38</f>
        <v>0</v>
      </c>
      <c r="N12" s="96">
        <f>'4. Projected Sales Forecast (2)'!$E$33*'4. Projected Sales Forecast (2)'!Q38</f>
        <v>0</v>
      </c>
      <c r="O12" s="96">
        <f>'4. Projected Sales Forecast (2)'!$E$33*'4. Projected Sales Forecast (2)'!R38</f>
        <v>0</v>
      </c>
      <c r="P12" s="96">
        <f>'4. Projected Sales Forecast (2)'!$E$33*'4. Projected Sales Forecast (2)'!S38</f>
        <v>0</v>
      </c>
      <c r="Q12" s="97">
        <f t="shared" si="2"/>
        <v>0</v>
      </c>
      <c r="Y12" s="295"/>
      <c r="Z12" s="435"/>
      <c r="AA12" s="297">
        <f t="shared" si="1"/>
        <v>0.79999999999999993</v>
      </c>
      <c r="AB12" s="298">
        <v>0</v>
      </c>
      <c r="AC12" s="298">
        <v>0</v>
      </c>
      <c r="AD12" s="298">
        <v>0</v>
      </c>
      <c r="AE12" s="298">
        <v>0</v>
      </c>
      <c r="AF12" s="298">
        <v>0</v>
      </c>
      <c r="AG12" s="298">
        <v>0</v>
      </c>
      <c r="AH12" s="298">
        <v>0</v>
      </c>
    </row>
    <row r="13" spans="1:34" ht="12.75" outlineLevel="1" x14ac:dyDescent="0.2">
      <c r="A13" s="95"/>
      <c r="B13" s="95" t="str">
        <f>IF('5. Projected Sales Forecast (2)'!E9&gt;0,'5. Projected Sales Forecast (2)'!A8,"")</f>
        <v/>
      </c>
      <c r="C13" s="95"/>
      <c r="D13" s="92"/>
      <c r="E13" s="96" t="str">
        <f>IF('5. Projected Sales Forecast (2)'!$E$9&gt;0,'5. Projected Sales Forecast (2)'!$E$9*'5. Projected Sales Forecast (2)'!H14,"")</f>
        <v/>
      </c>
      <c r="F13" s="96" t="str">
        <f>IF('5. Projected Sales Forecast (2)'!$E$9&gt;0,'5. Projected Sales Forecast (2)'!$E$9*'5. Projected Sales Forecast (2)'!I14,"")</f>
        <v/>
      </c>
      <c r="G13" s="96" t="str">
        <f>IF('5. Projected Sales Forecast (2)'!$E$9&gt;0,'5. Projected Sales Forecast (2)'!$E$9*'5. Projected Sales Forecast (2)'!J14,"")</f>
        <v/>
      </c>
      <c r="H13" s="96" t="str">
        <f>IF('5. Projected Sales Forecast (2)'!$E$9&gt;0,'5. Projected Sales Forecast (2)'!$E$9*'5. Projected Sales Forecast (2)'!K14,"")</f>
        <v/>
      </c>
      <c r="I13" s="96" t="str">
        <f>IF('5. Projected Sales Forecast (2)'!$E$9&gt;0,'5. Projected Sales Forecast (2)'!$E$9*'5. Projected Sales Forecast (2)'!L14,"")</f>
        <v/>
      </c>
      <c r="J13" s="96" t="str">
        <f>IF('5. Projected Sales Forecast (2)'!$E$9&gt;0,'5. Projected Sales Forecast (2)'!$E$9*'5. Projected Sales Forecast (2)'!M14,"")</f>
        <v/>
      </c>
      <c r="K13" s="96" t="str">
        <f>IF('5. Projected Sales Forecast (2)'!$E$9&gt;0,'5. Projected Sales Forecast (2)'!$E$9*'5. Projected Sales Forecast (2)'!N14,"")</f>
        <v/>
      </c>
      <c r="L13" s="96" t="str">
        <f>IF('5. Projected Sales Forecast (2)'!$E$9&gt;0,'5. Projected Sales Forecast (2)'!$E$9*'5. Projected Sales Forecast (2)'!O14,"")</f>
        <v/>
      </c>
      <c r="M13" s="96" t="str">
        <f>IF('5. Projected Sales Forecast (2)'!$E$9&gt;0,'5. Projected Sales Forecast (2)'!$E$9*'5. Projected Sales Forecast (2)'!P14,"")</f>
        <v/>
      </c>
      <c r="N13" s="96" t="str">
        <f>IF('5. Projected Sales Forecast (2)'!$E$9&gt;0,'5. Projected Sales Forecast (2)'!$E$9*'5. Projected Sales Forecast (2)'!Q14,"")</f>
        <v/>
      </c>
      <c r="O13" s="96" t="str">
        <f>IF('5. Projected Sales Forecast (2)'!$E$9&gt;0,'5. Projected Sales Forecast (2)'!$E$9*'5. Projected Sales Forecast (2)'!R14,"")</f>
        <v/>
      </c>
      <c r="P13" s="96" t="str">
        <f>IF('5. Projected Sales Forecast (2)'!$E$9&gt;0,'5. Projected Sales Forecast (2)'!$E$9*'5. Projected Sales Forecast (2)'!S14,"")</f>
        <v/>
      </c>
      <c r="Q13" s="97">
        <f t="shared" si="2"/>
        <v>0</v>
      </c>
      <c r="Y13" s="295"/>
      <c r="Z13" s="435"/>
      <c r="AA13" s="297">
        <f t="shared" si="1"/>
        <v>0.89999999999999991</v>
      </c>
      <c r="AB13" s="298">
        <v>0</v>
      </c>
      <c r="AC13" s="298">
        <v>0</v>
      </c>
      <c r="AD13" s="298">
        <v>0</v>
      </c>
      <c r="AE13" s="298">
        <v>0</v>
      </c>
      <c r="AF13" s="298">
        <v>0</v>
      </c>
      <c r="AG13" s="298">
        <v>0</v>
      </c>
      <c r="AH13" s="298">
        <v>0</v>
      </c>
    </row>
    <row r="14" spans="1:34" outlineLevel="1" x14ac:dyDescent="0.2">
      <c r="A14" s="95"/>
      <c r="B14" s="95" t="str">
        <f>IF('5. Projected Sales Forecast (2)'!E33&gt;0,'5. Projected Sales Forecast (2)'!A32,"")</f>
        <v/>
      </c>
      <c r="C14" s="95"/>
      <c r="D14" s="92"/>
      <c r="E14" s="96" t="str">
        <f>IF('5. Projected Sales Forecast (2)'!$E$33&gt;0,'5. Projected Sales Forecast (2)'!$E$33*'5. Projected Sales Forecast (2)'!H38,"")</f>
        <v/>
      </c>
      <c r="F14" s="96" t="str">
        <f>IF('5. Projected Sales Forecast (2)'!$E$33&gt;0,'5. Projected Sales Forecast (2)'!$E$33*'5. Projected Sales Forecast (2)'!I38,"")</f>
        <v/>
      </c>
      <c r="G14" s="96" t="str">
        <f>IF('5. Projected Sales Forecast (2)'!$E$33&gt;0,'5. Projected Sales Forecast (2)'!$E$33*'5. Projected Sales Forecast (2)'!J38,"")</f>
        <v/>
      </c>
      <c r="H14" s="96" t="str">
        <f>IF('5. Projected Sales Forecast (2)'!$E$33&gt;0,'5. Projected Sales Forecast (2)'!$E$33*'5. Projected Sales Forecast (2)'!K38,"")</f>
        <v/>
      </c>
      <c r="I14" s="96" t="str">
        <f>IF('5. Projected Sales Forecast (2)'!$E$33&gt;0,'5. Projected Sales Forecast (2)'!$E$33*'5. Projected Sales Forecast (2)'!L38,"")</f>
        <v/>
      </c>
      <c r="J14" s="96" t="str">
        <f>IF('5. Projected Sales Forecast (2)'!$E$33&gt;0,'5. Projected Sales Forecast (2)'!$E$33*'5. Projected Sales Forecast (2)'!M38,"")</f>
        <v/>
      </c>
      <c r="K14" s="96" t="str">
        <f>IF('5. Projected Sales Forecast (2)'!$E$33&gt;0,'5. Projected Sales Forecast (2)'!$E$33*'5. Projected Sales Forecast (2)'!N38,"")</f>
        <v/>
      </c>
      <c r="L14" s="96" t="str">
        <f>IF('5. Projected Sales Forecast (2)'!$E$33&gt;0,'5. Projected Sales Forecast (2)'!$E$33*'5. Projected Sales Forecast (2)'!O38,"")</f>
        <v/>
      </c>
      <c r="M14" s="96" t="str">
        <f>IF('5. Projected Sales Forecast (2)'!$E$33&gt;0,'5. Projected Sales Forecast (2)'!$E$33*'5. Projected Sales Forecast (2)'!P38,"")</f>
        <v/>
      </c>
      <c r="N14" s="96" t="str">
        <f>IF('5. Projected Sales Forecast (2)'!$E$33&gt;0,'5. Projected Sales Forecast (2)'!$E$33*'5. Projected Sales Forecast (2)'!Q38,"")</f>
        <v/>
      </c>
      <c r="O14" s="96" t="str">
        <f>IF('5. Projected Sales Forecast (2)'!$E$33&gt;0,'5. Projected Sales Forecast (2)'!$E$33*'5. Projected Sales Forecast (2)'!R38,"")</f>
        <v/>
      </c>
      <c r="P14" s="96" t="str">
        <f>IF('5. Projected Sales Forecast (2)'!$E$33&gt;0,'5. Projected Sales Forecast (2)'!$E$33*'5. Projected Sales Forecast (2)'!S38,"")</f>
        <v/>
      </c>
      <c r="Q14" s="97">
        <f t="shared" si="2"/>
        <v>0</v>
      </c>
    </row>
    <row r="15" spans="1:34" outlineLevel="1" x14ac:dyDescent="0.2">
      <c r="A15" s="95"/>
      <c r="B15" s="95"/>
      <c r="C15" s="95"/>
      <c r="D15" s="92"/>
      <c r="E15" s="96"/>
      <c r="F15" s="96"/>
      <c r="G15" s="96"/>
      <c r="H15" s="96"/>
      <c r="I15" s="96"/>
      <c r="J15" s="96"/>
      <c r="K15" s="96"/>
      <c r="L15" s="96"/>
      <c r="M15" s="96"/>
      <c r="N15" s="96"/>
      <c r="O15" s="96"/>
      <c r="P15" s="96"/>
      <c r="Q15" s="97"/>
    </row>
    <row r="16" spans="1:34" x14ac:dyDescent="0.2">
      <c r="A16" s="95" t="s">
        <v>81</v>
      </c>
      <c r="B16" s="95"/>
      <c r="C16" s="95"/>
      <c r="D16" s="92"/>
      <c r="E16" s="97">
        <f t="shared" ref="E16:Q16" si="3">SUM(E9:E14)</f>
        <v>0</v>
      </c>
      <c r="F16" s="97">
        <f t="shared" si="3"/>
        <v>0</v>
      </c>
      <c r="G16" s="97">
        <f t="shared" si="3"/>
        <v>0</v>
      </c>
      <c r="H16" s="97">
        <f t="shared" si="3"/>
        <v>0</v>
      </c>
      <c r="I16" s="97">
        <f t="shared" si="3"/>
        <v>0</v>
      </c>
      <c r="J16" s="97">
        <f t="shared" si="3"/>
        <v>0</v>
      </c>
      <c r="K16" s="97">
        <f t="shared" si="3"/>
        <v>0</v>
      </c>
      <c r="L16" s="97">
        <f t="shared" si="3"/>
        <v>0</v>
      </c>
      <c r="M16" s="97">
        <f t="shared" si="3"/>
        <v>0</v>
      </c>
      <c r="N16" s="97">
        <f t="shared" si="3"/>
        <v>0</v>
      </c>
      <c r="O16" s="97">
        <f t="shared" si="3"/>
        <v>0</v>
      </c>
      <c r="P16" s="97">
        <f t="shared" si="3"/>
        <v>0</v>
      </c>
      <c r="Q16" s="97">
        <f t="shared" si="3"/>
        <v>0</v>
      </c>
    </row>
    <row r="17" spans="1:33" x14ac:dyDescent="0.2">
      <c r="A17" s="95"/>
      <c r="B17" s="95"/>
      <c r="C17" s="95"/>
      <c r="D17" s="92"/>
      <c r="E17" s="92"/>
      <c r="F17" s="92"/>
      <c r="G17" s="92"/>
      <c r="H17" s="92"/>
      <c r="I17" s="92"/>
      <c r="J17" s="92"/>
      <c r="K17" s="92"/>
      <c r="L17" s="92"/>
      <c r="M17" s="92"/>
      <c r="N17" s="92"/>
      <c r="O17" s="92"/>
      <c r="P17" s="92"/>
      <c r="Q17" s="92"/>
      <c r="Z17" s="289" t="s">
        <v>215</v>
      </c>
      <c r="AA17" s="263">
        <f>E88</f>
        <v>0</v>
      </c>
      <c r="AB17" s="263">
        <f>F88</f>
        <v>0</v>
      </c>
      <c r="AC17" s="263">
        <f>G88</f>
        <v>0</v>
      </c>
      <c r="AD17" s="263">
        <f>H88</f>
        <v>0</v>
      </c>
      <c r="AE17" s="263">
        <f>I88</f>
        <v>0</v>
      </c>
      <c r="AF17" s="263"/>
      <c r="AG17" s="263"/>
    </row>
    <row r="18" spans="1:33" outlineLevel="1" x14ac:dyDescent="0.2">
      <c r="A18" s="95" t="s">
        <v>82</v>
      </c>
      <c r="B18" s="95"/>
      <c r="C18" s="95"/>
      <c r="D18" s="92"/>
      <c r="E18" s="96"/>
      <c r="F18" s="96"/>
      <c r="G18" s="96"/>
      <c r="H18" s="96"/>
      <c r="I18" s="96"/>
      <c r="J18" s="96"/>
      <c r="K18" s="96"/>
      <c r="L18" s="96"/>
      <c r="M18" s="96"/>
      <c r="N18" s="96"/>
      <c r="O18" s="96"/>
      <c r="P18" s="96"/>
      <c r="Q18" s="96"/>
      <c r="Z18" s="289" t="s">
        <v>358</v>
      </c>
      <c r="AA18" s="291">
        <v>0.1</v>
      </c>
      <c r="AB18" s="291">
        <v>0.1</v>
      </c>
      <c r="AC18" s="291">
        <v>0.1</v>
      </c>
      <c r="AD18" s="291">
        <v>0.1</v>
      </c>
      <c r="AE18" s="291">
        <v>0.1</v>
      </c>
    </row>
    <row r="19" spans="1:33" outlineLevel="1" x14ac:dyDescent="0.2">
      <c r="A19" s="95"/>
      <c r="B19" s="95" t="str">
        <f>'4. Projected Sales Forecast'!A8</f>
        <v>Revenue Channel 1</v>
      </c>
      <c r="C19" s="95"/>
      <c r="D19" s="92"/>
      <c r="E19" s="96">
        <f>'4. Projected Sales Forecast'!$E$10*'4. Projected Sales Forecast'!H14</f>
        <v>0</v>
      </c>
      <c r="F19" s="96">
        <f>'4. Projected Sales Forecast'!$E$10*'4. Projected Sales Forecast'!I14</f>
        <v>0</v>
      </c>
      <c r="G19" s="96">
        <f>'4. Projected Sales Forecast'!$E$10*'4. Projected Sales Forecast'!J14</f>
        <v>0</v>
      </c>
      <c r="H19" s="96">
        <f>'4. Projected Sales Forecast'!$E$10*'4. Projected Sales Forecast'!K14</f>
        <v>0</v>
      </c>
      <c r="I19" s="96">
        <f>'4. Projected Sales Forecast'!$E$10*'4. Projected Sales Forecast'!L14</f>
        <v>0</v>
      </c>
      <c r="J19" s="96">
        <f>'4. Projected Sales Forecast'!$E$10*'4. Projected Sales Forecast'!M14</f>
        <v>0</v>
      </c>
      <c r="K19" s="96">
        <f>'4. Projected Sales Forecast'!$E$10*'4. Projected Sales Forecast'!N14</f>
        <v>0</v>
      </c>
      <c r="L19" s="96">
        <f>'4. Projected Sales Forecast'!$E$10*'4. Projected Sales Forecast'!O14</f>
        <v>0</v>
      </c>
      <c r="M19" s="96">
        <f>'4. Projected Sales Forecast'!$E$10*'4. Projected Sales Forecast'!P14</f>
        <v>0</v>
      </c>
      <c r="N19" s="96">
        <f>'4. Projected Sales Forecast'!$E$10*'4. Projected Sales Forecast'!Q14</f>
        <v>0</v>
      </c>
      <c r="O19" s="96">
        <f>'4. Projected Sales Forecast'!$E$10*'4. Projected Sales Forecast'!R14</f>
        <v>0</v>
      </c>
      <c r="P19" s="96">
        <f>'4. Projected Sales Forecast'!$E$10*'4. Projected Sales Forecast'!S14</f>
        <v>0</v>
      </c>
      <c r="Q19" s="96">
        <f t="shared" ref="Q19:Q24" si="4">SUM(E19:P19)</f>
        <v>0</v>
      </c>
      <c r="Z19" s="289" t="s">
        <v>217</v>
      </c>
      <c r="AA19" s="290">
        <f>AA17*AA18</f>
        <v>0</v>
      </c>
      <c r="AB19" s="290">
        <f>AB17*AB18</f>
        <v>0</v>
      </c>
      <c r="AC19" s="290">
        <f>AC17*AC18</f>
        <v>0</v>
      </c>
      <c r="AD19" s="290">
        <f>AD17*AD18</f>
        <v>0</v>
      </c>
      <c r="AE19" s="290">
        <f>AE17*AE18</f>
        <v>0</v>
      </c>
    </row>
    <row r="20" spans="1:33" outlineLevel="1" x14ac:dyDescent="0.2">
      <c r="A20" s="95"/>
      <c r="B20" s="95" t="str">
        <f>'4. Projected Sales Forecast'!A32</f>
        <v>Revenue Channel 2</v>
      </c>
      <c r="C20" s="95"/>
      <c r="D20" s="92"/>
      <c r="E20" s="97">
        <f>'4. Projected Sales Forecast'!$E$34*'4. Projected Sales Forecast'!H38</f>
        <v>0</v>
      </c>
      <c r="F20" s="97">
        <f>'4. Projected Sales Forecast'!$E$34*'4. Projected Sales Forecast'!I38</f>
        <v>0</v>
      </c>
      <c r="G20" s="97">
        <f>'4. Projected Sales Forecast'!$E$34*'4. Projected Sales Forecast'!J38</f>
        <v>0</v>
      </c>
      <c r="H20" s="97">
        <f>'4. Projected Sales Forecast'!$E$34*'4. Projected Sales Forecast'!K38</f>
        <v>0</v>
      </c>
      <c r="I20" s="97">
        <f>'4. Projected Sales Forecast'!$E$34*'4. Projected Sales Forecast'!L38</f>
        <v>0</v>
      </c>
      <c r="J20" s="97">
        <f>'4. Projected Sales Forecast'!$E$34*'4. Projected Sales Forecast'!M38</f>
        <v>0</v>
      </c>
      <c r="K20" s="97">
        <f>'4. Projected Sales Forecast'!$E$34*'4. Projected Sales Forecast'!N38</f>
        <v>0</v>
      </c>
      <c r="L20" s="97">
        <f>'4. Projected Sales Forecast'!$E$34*'4. Projected Sales Forecast'!O38</f>
        <v>0</v>
      </c>
      <c r="M20" s="97">
        <f>'4. Projected Sales Forecast'!$E$34*'4. Projected Sales Forecast'!P38</f>
        <v>0</v>
      </c>
      <c r="N20" s="97">
        <f>'4. Projected Sales Forecast'!$E$34*'4. Projected Sales Forecast'!Q38</f>
        <v>0</v>
      </c>
      <c r="O20" s="97">
        <f>'4. Projected Sales Forecast'!$E$34*'4. Projected Sales Forecast'!R38</f>
        <v>0</v>
      </c>
      <c r="P20" s="97">
        <f>'4. Projected Sales Forecast'!$E$34*'4. Projected Sales Forecast'!S38</f>
        <v>0</v>
      </c>
      <c r="Q20" s="96">
        <f t="shared" si="4"/>
        <v>0</v>
      </c>
      <c r="Z20" s="80" t="s">
        <v>357</v>
      </c>
      <c r="AA20" s="293">
        <v>0.1</v>
      </c>
      <c r="AB20" s="293">
        <v>0.1</v>
      </c>
      <c r="AC20" s="293">
        <v>0.1</v>
      </c>
      <c r="AD20" s="293">
        <v>0.1</v>
      </c>
      <c r="AE20" s="293">
        <v>0.1</v>
      </c>
      <c r="AF20" s="292"/>
    </row>
    <row r="21" spans="1:33" outlineLevel="1" x14ac:dyDescent="0.2">
      <c r="A21" s="95"/>
      <c r="B21" s="95" t="str">
        <f>'4. Projected Sales Forecast (2)'!A8</f>
        <v>Revenue Channel 3</v>
      </c>
      <c r="C21" s="95"/>
      <c r="D21" s="92"/>
      <c r="E21" s="96">
        <f>'4. Projected Sales Forecast (2)'!$E$10*'4. Projected Sales Forecast (2)'!H14</f>
        <v>0</v>
      </c>
      <c r="F21" s="96">
        <f>'4. Projected Sales Forecast (2)'!$E$10*'4. Projected Sales Forecast (2)'!I14</f>
        <v>0</v>
      </c>
      <c r="G21" s="96">
        <f>'4. Projected Sales Forecast (2)'!$E$10*'4. Projected Sales Forecast (2)'!J14</f>
        <v>0</v>
      </c>
      <c r="H21" s="96">
        <f>'4. Projected Sales Forecast (2)'!$E$10*'4. Projected Sales Forecast (2)'!K14</f>
        <v>0</v>
      </c>
      <c r="I21" s="96">
        <f>'4. Projected Sales Forecast (2)'!$E$10*'4. Projected Sales Forecast (2)'!L14</f>
        <v>0</v>
      </c>
      <c r="J21" s="96">
        <f>'4. Projected Sales Forecast (2)'!$E$10*'4. Projected Sales Forecast (2)'!M14</f>
        <v>0</v>
      </c>
      <c r="K21" s="96">
        <f>'4. Projected Sales Forecast (2)'!$E$10*'4. Projected Sales Forecast (2)'!N14</f>
        <v>0</v>
      </c>
      <c r="L21" s="96">
        <f>'4. Projected Sales Forecast (2)'!$E$10*'4. Projected Sales Forecast (2)'!O14</f>
        <v>0</v>
      </c>
      <c r="M21" s="96">
        <f>'4. Projected Sales Forecast (2)'!$E$10*'4. Projected Sales Forecast (2)'!P14</f>
        <v>0</v>
      </c>
      <c r="N21" s="96">
        <f>'4. Projected Sales Forecast (2)'!$E$10*'4. Projected Sales Forecast (2)'!Q14</f>
        <v>0</v>
      </c>
      <c r="O21" s="96">
        <f>'4. Projected Sales Forecast (2)'!$E$10*'4. Projected Sales Forecast (2)'!R14</f>
        <v>0</v>
      </c>
      <c r="P21" s="96">
        <f>'4. Projected Sales Forecast (2)'!$E$10*'4. Projected Sales Forecast (2)'!S14</f>
        <v>0</v>
      </c>
      <c r="Q21" s="96">
        <f t="shared" si="4"/>
        <v>0</v>
      </c>
      <c r="Z21" s="80" t="s">
        <v>359</v>
      </c>
      <c r="AA21" s="294">
        <f>AA19*(1-AA20)</f>
        <v>0</v>
      </c>
      <c r="AB21" s="294">
        <f>AB19*(1-AB20)</f>
        <v>0</v>
      </c>
      <c r="AC21" s="294">
        <f>AC19*(1-AC20)</f>
        <v>0</v>
      </c>
      <c r="AD21" s="294">
        <f>AD19*(1-AD20)</f>
        <v>0</v>
      </c>
      <c r="AE21" s="294">
        <f>AE19*(1-AE20)</f>
        <v>0</v>
      </c>
    </row>
    <row r="22" spans="1:33" outlineLevel="1" x14ac:dyDescent="0.2">
      <c r="A22" s="95"/>
      <c r="B22" s="95" t="str">
        <f>'4. Projected Sales Forecast (2)'!A32</f>
        <v>Revenue Channel 4</v>
      </c>
      <c r="C22" s="95"/>
      <c r="D22" s="92"/>
      <c r="E22" s="96">
        <f>'4. Projected Sales Forecast (2)'!$E$34*'4. Projected Sales Forecast (2)'!H38</f>
        <v>0</v>
      </c>
      <c r="F22" s="96">
        <f>'4. Projected Sales Forecast (2)'!$E$34*'4. Projected Sales Forecast (2)'!I38</f>
        <v>0</v>
      </c>
      <c r="G22" s="96">
        <f>'4. Projected Sales Forecast (2)'!$E$34*'4. Projected Sales Forecast (2)'!J38</f>
        <v>0</v>
      </c>
      <c r="H22" s="96">
        <f>'4. Projected Sales Forecast (2)'!$E$34*'4. Projected Sales Forecast (2)'!K38</f>
        <v>0</v>
      </c>
      <c r="I22" s="96">
        <f>'4. Projected Sales Forecast (2)'!$E$34*'4. Projected Sales Forecast (2)'!L38</f>
        <v>0</v>
      </c>
      <c r="J22" s="96">
        <f>'4. Projected Sales Forecast (2)'!$E$34*'4. Projected Sales Forecast (2)'!M38</f>
        <v>0</v>
      </c>
      <c r="K22" s="96">
        <f>'4. Projected Sales Forecast (2)'!$E$34*'4. Projected Sales Forecast (2)'!N38</f>
        <v>0</v>
      </c>
      <c r="L22" s="96">
        <f>'4. Projected Sales Forecast (2)'!$E$34*'4. Projected Sales Forecast (2)'!O38</f>
        <v>0</v>
      </c>
      <c r="M22" s="96">
        <f>'4. Projected Sales Forecast (2)'!$E$34*'4. Projected Sales Forecast (2)'!P38</f>
        <v>0</v>
      </c>
      <c r="N22" s="96">
        <f>'4. Projected Sales Forecast (2)'!$E$34*'4. Projected Sales Forecast (2)'!Q38</f>
        <v>0</v>
      </c>
      <c r="O22" s="96">
        <f>'4. Projected Sales Forecast (2)'!$E$34*'4. Projected Sales Forecast (2)'!R38</f>
        <v>0</v>
      </c>
      <c r="P22" s="96">
        <f>'4. Projected Sales Forecast (2)'!$E$34*'4. Projected Sales Forecast (2)'!S38</f>
        <v>0</v>
      </c>
      <c r="Q22" s="96">
        <f t="shared" si="4"/>
        <v>0</v>
      </c>
    </row>
    <row r="23" spans="1:33" outlineLevel="1" x14ac:dyDescent="0.2">
      <c r="A23" s="95"/>
      <c r="B23" s="95"/>
      <c r="C23" s="95"/>
      <c r="D23" s="92"/>
      <c r="E23" s="97" t="str">
        <f>IF('5. Projected Sales Forecast (2)'!$E$10&gt;0,'5. Projected Sales Forecast (2)'!$E$10*'5. Projected Sales Forecast (2)'!H14,"")</f>
        <v/>
      </c>
      <c r="F23" s="97" t="str">
        <f>IF('5. Projected Sales Forecast (2)'!$E$10&gt;0,'5. Projected Sales Forecast (2)'!$E$10*'5. Projected Sales Forecast (2)'!I14,"")</f>
        <v/>
      </c>
      <c r="G23" s="97" t="str">
        <f>IF('5. Projected Sales Forecast (2)'!$E$10&gt;0,'5. Projected Sales Forecast (2)'!$E$10*'5. Projected Sales Forecast (2)'!J14,"")</f>
        <v/>
      </c>
      <c r="H23" s="97" t="str">
        <f>IF('5. Projected Sales Forecast (2)'!$E$10&gt;0,'5. Projected Sales Forecast (2)'!$E$10*'5. Projected Sales Forecast (2)'!K14,"")</f>
        <v/>
      </c>
      <c r="I23" s="97" t="str">
        <f>IF('5. Projected Sales Forecast (2)'!$E$10&gt;0,'5. Projected Sales Forecast (2)'!$E$10*'5. Projected Sales Forecast (2)'!L14,"")</f>
        <v/>
      </c>
      <c r="J23" s="97" t="str">
        <f>IF('5. Projected Sales Forecast (2)'!$E$10&gt;0,'5. Projected Sales Forecast (2)'!$E$10*'5. Projected Sales Forecast (2)'!M14,"")</f>
        <v/>
      </c>
      <c r="K23" s="97" t="str">
        <f>IF('5. Projected Sales Forecast (2)'!$E$10&gt;0,'5. Projected Sales Forecast (2)'!$E$10*'5. Projected Sales Forecast (2)'!N14,"")</f>
        <v/>
      </c>
      <c r="L23" s="97" t="str">
        <f>IF('5. Projected Sales Forecast (2)'!$E$10&gt;0,'5. Projected Sales Forecast (2)'!$E$10*'5. Projected Sales Forecast (2)'!O14,"")</f>
        <v/>
      </c>
      <c r="M23" s="97" t="str">
        <f>IF('5. Projected Sales Forecast (2)'!$E$10&gt;0,'5. Projected Sales Forecast (2)'!$E$10*'5. Projected Sales Forecast (2)'!P14,"")</f>
        <v/>
      </c>
      <c r="N23" s="97" t="str">
        <f>IF('5. Projected Sales Forecast (2)'!$E$10&gt;0,'5. Projected Sales Forecast (2)'!$E$10*'5. Projected Sales Forecast (2)'!Q14,"")</f>
        <v/>
      </c>
      <c r="O23" s="97" t="str">
        <f>IF('5. Projected Sales Forecast (2)'!$E$10&gt;0,'5. Projected Sales Forecast (2)'!$E$10*'5. Projected Sales Forecast (2)'!R14,"")</f>
        <v/>
      </c>
      <c r="P23" s="97" t="str">
        <f>IF('5. Projected Sales Forecast (2)'!$E$10&gt;0,'5. Projected Sales Forecast (2)'!$E$10*'5. Projected Sales Forecast (2)'!S14,"")</f>
        <v/>
      </c>
      <c r="Q23" s="96">
        <f t="shared" si="4"/>
        <v>0</v>
      </c>
    </row>
    <row r="24" spans="1:33" outlineLevel="1" x14ac:dyDescent="0.2">
      <c r="A24" s="95"/>
      <c r="B24" s="95"/>
      <c r="C24" s="95"/>
      <c r="D24" s="92"/>
      <c r="E24" s="96" t="str">
        <f>IF('5. Projected Sales Forecast (2)'!$E$34&gt;0,'5. Projected Sales Forecast (2)'!$E$34*'5. Projected Sales Forecast (2)'!H38,"")</f>
        <v/>
      </c>
      <c r="F24" s="96" t="str">
        <f>IF('5. Projected Sales Forecast (2)'!$E$34&gt;0,'5. Projected Sales Forecast (2)'!$E$34*'5. Projected Sales Forecast (2)'!I38,"")</f>
        <v/>
      </c>
      <c r="G24" s="96" t="str">
        <f>IF('5. Projected Sales Forecast (2)'!$E$34&gt;0,'5. Projected Sales Forecast (2)'!$E$34*'5. Projected Sales Forecast (2)'!J38,"")</f>
        <v/>
      </c>
      <c r="H24" s="96" t="str">
        <f>IF('5. Projected Sales Forecast (2)'!$E$34&gt;0,'5. Projected Sales Forecast (2)'!$E$34*'5. Projected Sales Forecast (2)'!K38,"")</f>
        <v/>
      </c>
      <c r="I24" s="96" t="str">
        <f>IF('5. Projected Sales Forecast (2)'!$E$34&gt;0,'5. Projected Sales Forecast (2)'!$E$34*'5. Projected Sales Forecast (2)'!L38,"")</f>
        <v/>
      </c>
      <c r="J24" s="96" t="str">
        <f>IF('5. Projected Sales Forecast (2)'!$E$34&gt;0,'5. Projected Sales Forecast (2)'!$E$34*'5. Projected Sales Forecast (2)'!M38,"")</f>
        <v/>
      </c>
      <c r="K24" s="96" t="str">
        <f>IF('5. Projected Sales Forecast (2)'!$E$34&gt;0,'5. Projected Sales Forecast (2)'!$E$34*'5. Projected Sales Forecast (2)'!N38,"")</f>
        <v/>
      </c>
      <c r="L24" s="96" t="str">
        <f>IF('5. Projected Sales Forecast (2)'!$E$34&gt;0,'5. Projected Sales Forecast (2)'!$E$34*'5. Projected Sales Forecast (2)'!O38,"")</f>
        <v/>
      </c>
      <c r="M24" s="96" t="str">
        <f>IF('5. Projected Sales Forecast (2)'!$E$34&gt;0,'5. Projected Sales Forecast (2)'!$E$34*'5. Projected Sales Forecast (2)'!P38,"")</f>
        <v/>
      </c>
      <c r="N24" s="96" t="str">
        <f>IF('5. Projected Sales Forecast (2)'!$E$34&gt;0,'5. Projected Sales Forecast (2)'!$E$34*'5. Projected Sales Forecast (2)'!Q38,"")</f>
        <v/>
      </c>
      <c r="O24" s="96" t="str">
        <f>IF('5. Projected Sales Forecast (2)'!$E$34&gt;0,'5. Projected Sales Forecast (2)'!$E$34*'5. Projected Sales Forecast (2)'!R38,"")</f>
        <v/>
      </c>
      <c r="P24" s="96" t="str">
        <f>IF('5. Projected Sales Forecast (2)'!$E$34&gt;0,'5. Projected Sales Forecast (2)'!$E$34*'5. Projected Sales Forecast (2)'!S38,"")</f>
        <v/>
      </c>
      <c r="Q24" s="96">
        <f t="shared" si="4"/>
        <v>0</v>
      </c>
    </row>
    <row r="25" spans="1:33" x14ac:dyDescent="0.2">
      <c r="A25" s="95" t="s">
        <v>83</v>
      </c>
      <c r="B25" s="95"/>
      <c r="C25" s="95"/>
      <c r="D25" s="92"/>
      <c r="E25" s="96">
        <f>SUM(E19:E24)</f>
        <v>0</v>
      </c>
      <c r="F25" s="96">
        <f t="shared" ref="F25:Q25" si="5">SUM(F19:F24)</f>
        <v>0</v>
      </c>
      <c r="G25" s="96">
        <f t="shared" si="5"/>
        <v>0</v>
      </c>
      <c r="H25" s="96">
        <f t="shared" si="5"/>
        <v>0</v>
      </c>
      <c r="I25" s="96">
        <f t="shared" si="5"/>
        <v>0</v>
      </c>
      <c r="J25" s="96">
        <f t="shared" si="5"/>
        <v>0</v>
      </c>
      <c r="K25" s="96">
        <f t="shared" si="5"/>
        <v>0</v>
      </c>
      <c r="L25" s="96">
        <f t="shared" si="5"/>
        <v>0</v>
      </c>
      <c r="M25" s="96">
        <f t="shared" si="5"/>
        <v>0</v>
      </c>
      <c r="N25" s="96">
        <f t="shared" si="5"/>
        <v>0</v>
      </c>
      <c r="O25" s="96">
        <f t="shared" si="5"/>
        <v>0</v>
      </c>
      <c r="P25" s="96">
        <f t="shared" si="5"/>
        <v>0</v>
      </c>
      <c r="Q25" s="96">
        <f t="shared" si="5"/>
        <v>0</v>
      </c>
    </row>
    <row r="26" spans="1:33" x14ac:dyDescent="0.2">
      <c r="A26" s="95"/>
      <c r="B26" s="95"/>
      <c r="C26" s="95"/>
      <c r="D26" s="92"/>
      <c r="E26" s="97"/>
      <c r="F26" s="97"/>
      <c r="G26" s="97"/>
      <c r="H26" s="97"/>
      <c r="I26" s="97"/>
      <c r="J26" s="97"/>
      <c r="K26" s="97"/>
      <c r="L26" s="97"/>
      <c r="M26" s="97"/>
      <c r="N26" s="97"/>
      <c r="O26" s="97"/>
      <c r="P26" s="97"/>
      <c r="Q26" s="97"/>
    </row>
    <row r="27" spans="1:33" x14ac:dyDescent="0.2">
      <c r="A27" s="95" t="s">
        <v>23</v>
      </c>
      <c r="B27" s="95"/>
      <c r="C27" s="95"/>
      <c r="D27" s="92"/>
      <c r="E27" s="97">
        <f>E16-E25</f>
        <v>0</v>
      </c>
      <c r="F27" s="97">
        <f t="shared" ref="F27:Q27" si="6">F16-F25</f>
        <v>0</v>
      </c>
      <c r="G27" s="97">
        <f t="shared" si="6"/>
        <v>0</v>
      </c>
      <c r="H27" s="97">
        <f t="shared" si="6"/>
        <v>0</v>
      </c>
      <c r="I27" s="97">
        <f t="shared" si="6"/>
        <v>0</v>
      </c>
      <c r="J27" s="97">
        <f t="shared" si="6"/>
        <v>0</v>
      </c>
      <c r="K27" s="97">
        <f t="shared" si="6"/>
        <v>0</v>
      </c>
      <c r="L27" s="97">
        <f t="shared" si="6"/>
        <v>0</v>
      </c>
      <c r="M27" s="97">
        <f t="shared" si="6"/>
        <v>0</v>
      </c>
      <c r="N27" s="97">
        <f t="shared" si="6"/>
        <v>0</v>
      </c>
      <c r="O27" s="97">
        <f t="shared" si="6"/>
        <v>0</v>
      </c>
      <c r="P27" s="97">
        <f t="shared" si="6"/>
        <v>0</v>
      </c>
      <c r="Q27" s="97">
        <f t="shared" si="6"/>
        <v>0</v>
      </c>
    </row>
    <row r="28" spans="1:33" x14ac:dyDescent="0.2">
      <c r="A28" s="95"/>
      <c r="B28" s="95"/>
      <c r="C28" s="95"/>
      <c r="D28" s="92"/>
      <c r="E28" s="96"/>
      <c r="F28" s="96"/>
      <c r="G28" s="96"/>
      <c r="H28" s="96"/>
      <c r="I28" s="96"/>
      <c r="J28" s="96"/>
      <c r="K28" s="96"/>
      <c r="L28" s="96"/>
      <c r="M28" s="96"/>
      <c r="N28" s="96"/>
      <c r="O28" s="96"/>
      <c r="P28" s="96"/>
      <c r="Q28" s="96"/>
    </row>
    <row r="29" spans="1:33" outlineLevel="1" x14ac:dyDescent="0.2">
      <c r="A29" s="95" t="str">
        <f>'2. Salaries and Wages'!A10</f>
        <v>Salaries and Wages</v>
      </c>
      <c r="B29" s="95"/>
      <c r="C29" s="95"/>
      <c r="D29" s="92"/>
      <c r="E29" s="96"/>
      <c r="F29" s="96"/>
      <c r="G29" s="96"/>
      <c r="H29" s="96"/>
      <c r="I29" s="96"/>
      <c r="J29" s="96"/>
      <c r="K29" s="96"/>
      <c r="L29" s="96"/>
      <c r="M29" s="96"/>
      <c r="N29" s="96"/>
      <c r="O29" s="96"/>
      <c r="P29" s="96"/>
      <c r="Q29" s="96"/>
    </row>
    <row r="30" spans="1:33" outlineLevel="1" x14ac:dyDescent="0.2">
      <c r="A30" s="95"/>
      <c r="B30" s="95" t="str">
        <f>'2. Salaries and Wages'!B11</f>
        <v>Owner's Compensation</v>
      </c>
      <c r="C30" s="95"/>
      <c r="D30" s="92"/>
      <c r="E30" s="96">
        <f>'2. Salaries and Wages'!K11</f>
        <v>0</v>
      </c>
      <c r="F30" s="96">
        <f>E30</f>
        <v>0</v>
      </c>
      <c r="G30" s="96">
        <f t="shared" ref="G30:P30" si="7">F30</f>
        <v>0</v>
      </c>
      <c r="H30" s="96">
        <f t="shared" si="7"/>
        <v>0</v>
      </c>
      <c r="I30" s="96">
        <f t="shared" si="7"/>
        <v>0</v>
      </c>
      <c r="J30" s="96">
        <f t="shared" si="7"/>
        <v>0</v>
      </c>
      <c r="K30" s="96">
        <f t="shared" si="7"/>
        <v>0</v>
      </c>
      <c r="L30" s="96">
        <f t="shared" si="7"/>
        <v>0</v>
      </c>
      <c r="M30" s="96">
        <f t="shared" si="7"/>
        <v>0</v>
      </c>
      <c r="N30" s="96">
        <f t="shared" si="7"/>
        <v>0</v>
      </c>
      <c r="O30" s="96">
        <f t="shared" si="7"/>
        <v>0</v>
      </c>
      <c r="P30" s="96">
        <f t="shared" si="7"/>
        <v>0</v>
      </c>
      <c r="Q30" s="96">
        <f t="shared" ref="Q30:Q35" si="8">SUM(E30:P30)</f>
        <v>0</v>
      </c>
    </row>
    <row r="31" spans="1:33" outlineLevel="1" x14ac:dyDescent="0.2">
      <c r="A31" s="95"/>
      <c r="B31" s="95" t="str">
        <f>'2. Salaries and Wages'!B12</f>
        <v>Salaries</v>
      </c>
      <c r="C31" s="95"/>
      <c r="D31" s="92"/>
      <c r="E31" s="96">
        <f>'2. Salaries and Wages'!K12</f>
        <v>0</v>
      </c>
      <c r="F31" s="96">
        <f t="shared" ref="F31:P35" si="9">E31</f>
        <v>0</v>
      </c>
      <c r="G31" s="96">
        <f t="shared" si="9"/>
        <v>0</v>
      </c>
      <c r="H31" s="96">
        <f t="shared" si="9"/>
        <v>0</v>
      </c>
      <c r="I31" s="96">
        <f t="shared" si="9"/>
        <v>0</v>
      </c>
      <c r="J31" s="96">
        <f t="shared" si="9"/>
        <v>0</v>
      </c>
      <c r="K31" s="96">
        <f t="shared" si="9"/>
        <v>0</v>
      </c>
      <c r="L31" s="96">
        <f t="shared" si="9"/>
        <v>0</v>
      </c>
      <c r="M31" s="96">
        <f t="shared" si="9"/>
        <v>0</v>
      </c>
      <c r="N31" s="96">
        <f t="shared" si="9"/>
        <v>0</v>
      </c>
      <c r="O31" s="96">
        <f t="shared" si="9"/>
        <v>0</v>
      </c>
      <c r="P31" s="96">
        <f t="shared" si="9"/>
        <v>0</v>
      </c>
      <c r="Q31" s="96">
        <f t="shared" si="8"/>
        <v>0</v>
      </c>
    </row>
    <row r="32" spans="1:33" outlineLevel="1" x14ac:dyDescent="0.2">
      <c r="A32" s="95"/>
      <c r="B32" s="95" t="str">
        <f>'2. Salaries and Wages'!C14</f>
        <v>Full-Time Employees</v>
      </c>
      <c r="C32" s="95"/>
      <c r="D32" s="92"/>
      <c r="E32" s="96">
        <f>'2. Salaries and Wages'!K14</f>
        <v>0</v>
      </c>
      <c r="F32" s="96">
        <f t="shared" si="9"/>
        <v>0</v>
      </c>
      <c r="G32" s="96">
        <f t="shared" si="9"/>
        <v>0</v>
      </c>
      <c r="H32" s="96">
        <f t="shared" si="9"/>
        <v>0</v>
      </c>
      <c r="I32" s="96">
        <f t="shared" si="9"/>
        <v>0</v>
      </c>
      <c r="J32" s="96">
        <f t="shared" si="9"/>
        <v>0</v>
      </c>
      <c r="K32" s="96">
        <f t="shared" si="9"/>
        <v>0</v>
      </c>
      <c r="L32" s="96">
        <f t="shared" si="9"/>
        <v>0</v>
      </c>
      <c r="M32" s="96">
        <f t="shared" si="9"/>
        <v>0</v>
      </c>
      <c r="N32" s="96">
        <f t="shared" si="9"/>
        <v>0</v>
      </c>
      <c r="O32" s="96">
        <f t="shared" si="9"/>
        <v>0</v>
      </c>
      <c r="P32" s="96">
        <f t="shared" si="9"/>
        <v>0</v>
      </c>
      <c r="Q32" s="96">
        <f t="shared" si="8"/>
        <v>0</v>
      </c>
    </row>
    <row r="33" spans="1:17" outlineLevel="1" x14ac:dyDescent="0.2">
      <c r="A33" s="95"/>
      <c r="B33" s="95" t="str">
        <f>'2. Salaries and Wages'!C17</f>
        <v>Part-Time Employees</v>
      </c>
      <c r="C33" s="95"/>
      <c r="D33" s="92"/>
      <c r="E33" s="96">
        <f>'2. Salaries and Wages'!K17</f>
        <v>0</v>
      </c>
      <c r="F33" s="96">
        <f t="shared" si="9"/>
        <v>0</v>
      </c>
      <c r="G33" s="96">
        <f t="shared" si="9"/>
        <v>0</v>
      </c>
      <c r="H33" s="96">
        <f t="shared" si="9"/>
        <v>0</v>
      </c>
      <c r="I33" s="96">
        <f t="shared" si="9"/>
        <v>0</v>
      </c>
      <c r="J33" s="96">
        <f t="shared" si="9"/>
        <v>0</v>
      </c>
      <c r="K33" s="96">
        <f t="shared" si="9"/>
        <v>0</v>
      </c>
      <c r="L33" s="96">
        <f t="shared" si="9"/>
        <v>0</v>
      </c>
      <c r="M33" s="96">
        <f t="shared" si="9"/>
        <v>0</v>
      </c>
      <c r="N33" s="96">
        <f t="shared" si="9"/>
        <v>0</v>
      </c>
      <c r="O33" s="96">
        <f t="shared" si="9"/>
        <v>0</v>
      </c>
      <c r="P33" s="96">
        <f t="shared" si="9"/>
        <v>0</v>
      </c>
      <c r="Q33" s="96">
        <f t="shared" si="8"/>
        <v>0</v>
      </c>
    </row>
    <row r="34" spans="1:17" outlineLevel="1" x14ac:dyDescent="0.2">
      <c r="A34" s="95"/>
      <c r="B34" s="95" t="str">
        <f>'2. Salaries and Wages'!B20</f>
        <v>Independent Contractors</v>
      </c>
      <c r="C34" s="95"/>
      <c r="D34" s="92"/>
      <c r="E34" s="96">
        <f>'2. Salaries and Wages'!K20</f>
        <v>0</v>
      </c>
      <c r="F34" s="96">
        <f t="shared" si="9"/>
        <v>0</v>
      </c>
      <c r="G34" s="96">
        <f t="shared" si="9"/>
        <v>0</v>
      </c>
      <c r="H34" s="96">
        <f t="shared" si="9"/>
        <v>0</v>
      </c>
      <c r="I34" s="96">
        <f t="shared" si="9"/>
        <v>0</v>
      </c>
      <c r="J34" s="96">
        <f t="shared" si="9"/>
        <v>0</v>
      </c>
      <c r="K34" s="96">
        <f t="shared" si="9"/>
        <v>0</v>
      </c>
      <c r="L34" s="96">
        <f t="shared" si="9"/>
        <v>0</v>
      </c>
      <c r="M34" s="96">
        <f t="shared" si="9"/>
        <v>0</v>
      </c>
      <c r="N34" s="96">
        <f t="shared" si="9"/>
        <v>0</v>
      </c>
      <c r="O34" s="96">
        <f t="shared" si="9"/>
        <v>0</v>
      </c>
      <c r="P34" s="96">
        <f t="shared" si="9"/>
        <v>0</v>
      </c>
      <c r="Q34" s="96">
        <f t="shared" si="8"/>
        <v>0</v>
      </c>
    </row>
    <row r="35" spans="1:17" outlineLevel="1" x14ac:dyDescent="0.2">
      <c r="A35" s="95"/>
      <c r="B35" s="95" t="str">
        <f>'2. Salaries and Wages'!A23</f>
        <v>Payroll Taxes and Benefits</v>
      </c>
      <c r="C35" s="95"/>
      <c r="D35" s="92"/>
      <c r="E35" s="96">
        <f>'2. Salaries and Wages'!K32</f>
        <v>0</v>
      </c>
      <c r="F35" s="96">
        <f t="shared" si="9"/>
        <v>0</v>
      </c>
      <c r="G35" s="96">
        <f t="shared" si="9"/>
        <v>0</v>
      </c>
      <c r="H35" s="96">
        <f t="shared" si="9"/>
        <v>0</v>
      </c>
      <c r="I35" s="96">
        <f t="shared" si="9"/>
        <v>0</v>
      </c>
      <c r="J35" s="96">
        <f t="shared" si="9"/>
        <v>0</v>
      </c>
      <c r="K35" s="96">
        <f t="shared" si="9"/>
        <v>0</v>
      </c>
      <c r="L35" s="96">
        <f t="shared" si="9"/>
        <v>0</v>
      </c>
      <c r="M35" s="96">
        <f t="shared" si="9"/>
        <v>0</v>
      </c>
      <c r="N35" s="96">
        <f t="shared" si="9"/>
        <v>0</v>
      </c>
      <c r="O35" s="96">
        <f t="shared" si="9"/>
        <v>0</v>
      </c>
      <c r="P35" s="96">
        <f t="shared" si="9"/>
        <v>0</v>
      </c>
      <c r="Q35" s="96">
        <f t="shared" si="8"/>
        <v>0</v>
      </c>
    </row>
    <row r="36" spans="1:17" x14ac:dyDescent="0.2">
      <c r="A36" s="95" t="s">
        <v>87</v>
      </c>
      <c r="B36" s="95"/>
      <c r="C36" s="95"/>
      <c r="D36" s="92"/>
      <c r="E36" s="96">
        <f>SUM(E30:E35)</f>
        <v>0</v>
      </c>
      <c r="F36" s="96">
        <f t="shared" ref="F36:P36" si="10">SUM(F30:F35)</f>
        <v>0</v>
      </c>
      <c r="G36" s="96">
        <f t="shared" si="10"/>
        <v>0</v>
      </c>
      <c r="H36" s="96">
        <f t="shared" si="10"/>
        <v>0</v>
      </c>
      <c r="I36" s="96">
        <f t="shared" si="10"/>
        <v>0</v>
      </c>
      <c r="J36" s="96">
        <f t="shared" si="10"/>
        <v>0</v>
      </c>
      <c r="K36" s="96">
        <f t="shared" si="10"/>
        <v>0</v>
      </c>
      <c r="L36" s="96">
        <f t="shared" si="10"/>
        <v>0</v>
      </c>
      <c r="M36" s="96">
        <f t="shared" si="10"/>
        <v>0</v>
      </c>
      <c r="N36" s="96">
        <f t="shared" si="10"/>
        <v>0</v>
      </c>
      <c r="O36" s="96">
        <f t="shared" si="10"/>
        <v>0</v>
      </c>
      <c r="P36" s="96">
        <f t="shared" si="10"/>
        <v>0</v>
      </c>
      <c r="Q36" s="96">
        <f>SUM(Q30:Q35)</f>
        <v>0</v>
      </c>
    </row>
    <row r="37" spans="1:17" x14ac:dyDescent="0.2">
      <c r="A37" s="95"/>
      <c r="B37" s="95"/>
      <c r="C37" s="95"/>
      <c r="D37" s="92"/>
      <c r="E37" s="96"/>
      <c r="F37" s="96"/>
      <c r="G37" s="96"/>
      <c r="H37" s="96"/>
      <c r="I37" s="96"/>
      <c r="J37" s="96"/>
      <c r="K37" s="96"/>
      <c r="L37" s="96"/>
      <c r="M37" s="96"/>
      <c r="N37" s="96"/>
      <c r="O37" s="96"/>
      <c r="P37" s="96"/>
      <c r="Q37" s="96"/>
    </row>
    <row r="38" spans="1:17" outlineLevel="1" x14ac:dyDescent="0.2">
      <c r="A38" s="95" t="s">
        <v>85</v>
      </c>
      <c r="B38" s="95"/>
      <c r="C38" s="95"/>
      <c r="D38" s="92"/>
      <c r="E38" s="96"/>
      <c r="F38" s="96"/>
      <c r="G38" s="96"/>
      <c r="H38" s="96"/>
      <c r="I38" s="96"/>
      <c r="J38" s="96"/>
      <c r="K38" s="96"/>
      <c r="L38" s="96"/>
      <c r="M38" s="96"/>
      <c r="N38" s="96"/>
      <c r="O38" s="96"/>
      <c r="P38" s="96"/>
      <c r="Q38" s="96"/>
    </row>
    <row r="39" spans="1:17" outlineLevel="1" x14ac:dyDescent="0.2">
      <c r="A39" s="95"/>
      <c r="B39" s="95">
        <f>'3. Fixed Operating Expenses'!B11</f>
        <v>0</v>
      </c>
      <c r="C39" s="95"/>
      <c r="D39" s="92"/>
      <c r="E39" s="96">
        <f>'3. Fixed Operating Expenses'!G11</f>
        <v>0</v>
      </c>
      <c r="F39" s="96">
        <f>E39</f>
        <v>0</v>
      </c>
      <c r="G39" s="96">
        <f>F39</f>
        <v>0</v>
      </c>
      <c r="H39" s="96">
        <f>G39</f>
        <v>0</v>
      </c>
      <c r="I39" s="96">
        <f>H39</f>
        <v>0</v>
      </c>
      <c r="J39" s="96">
        <f>'3. Fixed Operating Expenses'!G11</f>
        <v>0</v>
      </c>
      <c r="K39" s="96">
        <f t="shared" ref="K39:P39" si="11">J39</f>
        <v>0</v>
      </c>
      <c r="L39" s="96">
        <f t="shared" si="11"/>
        <v>0</v>
      </c>
      <c r="M39" s="96">
        <f t="shared" si="11"/>
        <v>0</v>
      </c>
      <c r="N39" s="96">
        <f t="shared" si="11"/>
        <v>0</v>
      </c>
      <c r="O39" s="96">
        <f t="shared" si="11"/>
        <v>0</v>
      </c>
      <c r="P39" s="96">
        <f t="shared" si="11"/>
        <v>0</v>
      </c>
      <c r="Q39" s="96">
        <f>SUM(E39:P39)</f>
        <v>0</v>
      </c>
    </row>
    <row r="40" spans="1:17" outlineLevel="1" x14ac:dyDescent="0.2">
      <c r="A40" s="95"/>
      <c r="B40" s="95">
        <f>'3. Fixed Operating Expenses'!B12</f>
        <v>0</v>
      </c>
      <c r="C40" s="95"/>
      <c r="D40" s="92"/>
      <c r="E40" s="96">
        <f>'3. Fixed Operating Expenses'!G12</f>
        <v>0</v>
      </c>
      <c r="F40" s="96">
        <f t="shared" ref="F40:F52" si="12">E40</f>
        <v>0</v>
      </c>
      <c r="G40" s="96">
        <f t="shared" ref="G40:G52" si="13">F40</f>
        <v>0</v>
      </c>
      <c r="H40" s="96">
        <f t="shared" ref="H40:H52" si="14">G40</f>
        <v>0</v>
      </c>
      <c r="I40" s="96">
        <f t="shared" ref="I40:I52" si="15">H40</f>
        <v>0</v>
      </c>
      <c r="J40" s="96">
        <f>'3. Fixed Operating Expenses'!G12</f>
        <v>0</v>
      </c>
      <c r="K40" s="96">
        <f t="shared" ref="K40:K52" si="16">J40</f>
        <v>0</v>
      </c>
      <c r="L40" s="96">
        <f t="shared" ref="L40:L52" si="17">K40</f>
        <v>0</v>
      </c>
      <c r="M40" s="96">
        <f t="shared" ref="M40:M52" si="18">L40</f>
        <v>0</v>
      </c>
      <c r="N40" s="96">
        <f t="shared" ref="N40:N52" si="19">M40</f>
        <v>0</v>
      </c>
      <c r="O40" s="96">
        <f t="shared" ref="O40:O52" si="20">N40</f>
        <v>0</v>
      </c>
      <c r="P40" s="96">
        <f t="shared" ref="P40:P52" si="21">O40</f>
        <v>0</v>
      </c>
      <c r="Q40" s="96">
        <f>SUM(E40:P40)</f>
        <v>0</v>
      </c>
    </row>
    <row r="41" spans="1:17" outlineLevel="1" x14ac:dyDescent="0.2">
      <c r="A41" s="95"/>
      <c r="B41" s="95">
        <f>'3. Fixed Operating Expenses'!B13</f>
        <v>0</v>
      </c>
      <c r="C41" s="95"/>
      <c r="D41" s="92"/>
      <c r="E41" s="96">
        <f>'3. Fixed Operating Expenses'!G13</f>
        <v>0</v>
      </c>
      <c r="F41" s="96">
        <f t="shared" si="12"/>
        <v>0</v>
      </c>
      <c r="G41" s="96">
        <f t="shared" si="13"/>
        <v>0</v>
      </c>
      <c r="H41" s="96">
        <f t="shared" si="14"/>
        <v>0</v>
      </c>
      <c r="I41" s="96">
        <f t="shared" si="15"/>
        <v>0</v>
      </c>
      <c r="J41" s="96">
        <f>'3. Fixed Operating Expenses'!G13</f>
        <v>0</v>
      </c>
      <c r="K41" s="96">
        <f t="shared" si="16"/>
        <v>0</v>
      </c>
      <c r="L41" s="96">
        <f t="shared" si="17"/>
        <v>0</v>
      </c>
      <c r="M41" s="96">
        <f t="shared" si="18"/>
        <v>0</v>
      </c>
      <c r="N41" s="96">
        <f t="shared" si="19"/>
        <v>0</v>
      </c>
      <c r="O41" s="96">
        <f t="shared" si="20"/>
        <v>0</v>
      </c>
      <c r="P41" s="96">
        <f t="shared" si="21"/>
        <v>0</v>
      </c>
      <c r="Q41" s="96">
        <f>SUM(E41:P41)</f>
        <v>0</v>
      </c>
    </row>
    <row r="42" spans="1:17" outlineLevel="1" x14ac:dyDescent="0.2">
      <c r="A42" s="95"/>
      <c r="B42" s="95">
        <f>'3. Fixed Operating Expenses'!B14</f>
        <v>0</v>
      </c>
      <c r="C42" s="95"/>
      <c r="D42" s="92"/>
      <c r="E42" s="96">
        <f>'3. Fixed Operating Expenses'!G14</f>
        <v>0</v>
      </c>
      <c r="F42" s="96">
        <f t="shared" si="12"/>
        <v>0</v>
      </c>
      <c r="G42" s="96">
        <f t="shared" si="13"/>
        <v>0</v>
      </c>
      <c r="H42" s="96">
        <f t="shared" si="14"/>
        <v>0</v>
      </c>
      <c r="I42" s="96">
        <f t="shared" si="15"/>
        <v>0</v>
      </c>
      <c r="J42" s="96">
        <f>'3. Fixed Operating Expenses'!G14</f>
        <v>0</v>
      </c>
      <c r="K42" s="96">
        <f t="shared" si="16"/>
        <v>0</v>
      </c>
      <c r="L42" s="96">
        <f t="shared" si="17"/>
        <v>0</v>
      </c>
      <c r="M42" s="96">
        <f t="shared" si="18"/>
        <v>0</v>
      </c>
      <c r="N42" s="96">
        <f t="shared" si="19"/>
        <v>0</v>
      </c>
      <c r="O42" s="96">
        <f t="shared" si="20"/>
        <v>0</v>
      </c>
      <c r="P42" s="96">
        <f t="shared" si="21"/>
        <v>0</v>
      </c>
      <c r="Q42" s="96">
        <f t="shared" ref="Q42:Q58" si="22">SUM(E42:P42)</f>
        <v>0</v>
      </c>
    </row>
    <row r="43" spans="1:17" outlineLevel="1" x14ac:dyDescent="0.2">
      <c r="A43" s="95"/>
      <c r="B43" s="95">
        <f>'3. Fixed Operating Expenses'!B15</f>
        <v>0</v>
      </c>
      <c r="C43" s="95"/>
      <c r="D43" s="92"/>
      <c r="E43" s="96">
        <f>'3. Fixed Operating Expenses'!G15</f>
        <v>0</v>
      </c>
      <c r="F43" s="96">
        <f t="shared" si="12"/>
        <v>0</v>
      </c>
      <c r="G43" s="96">
        <f t="shared" si="13"/>
        <v>0</v>
      </c>
      <c r="H43" s="96">
        <f t="shared" si="14"/>
        <v>0</v>
      </c>
      <c r="I43" s="96">
        <f t="shared" si="15"/>
        <v>0</v>
      </c>
      <c r="J43" s="96">
        <f>'3. Fixed Operating Expenses'!G15</f>
        <v>0</v>
      </c>
      <c r="K43" s="96">
        <f t="shared" si="16"/>
        <v>0</v>
      </c>
      <c r="L43" s="96">
        <f t="shared" si="17"/>
        <v>0</v>
      </c>
      <c r="M43" s="96">
        <f t="shared" si="18"/>
        <v>0</v>
      </c>
      <c r="N43" s="96">
        <f t="shared" si="19"/>
        <v>0</v>
      </c>
      <c r="O43" s="96">
        <f t="shared" si="20"/>
        <v>0</v>
      </c>
      <c r="P43" s="96">
        <f t="shared" si="21"/>
        <v>0</v>
      </c>
      <c r="Q43" s="96">
        <f t="shared" si="22"/>
        <v>0</v>
      </c>
    </row>
    <row r="44" spans="1:17" outlineLevel="1" x14ac:dyDescent="0.2">
      <c r="A44" s="95"/>
      <c r="B44" s="95">
        <f>'3. Fixed Operating Expenses'!B16</f>
        <v>0</v>
      </c>
      <c r="C44" s="95"/>
      <c r="D44" s="92"/>
      <c r="E44" s="96">
        <v>0</v>
      </c>
      <c r="F44" s="96">
        <f t="shared" si="12"/>
        <v>0</v>
      </c>
      <c r="G44" s="96">
        <f t="shared" si="13"/>
        <v>0</v>
      </c>
      <c r="H44" s="96">
        <f t="shared" si="14"/>
        <v>0</v>
      </c>
      <c r="I44" s="96">
        <f t="shared" si="15"/>
        <v>0</v>
      </c>
      <c r="J44" s="96">
        <f>'3. Fixed Operating Expenses'!G16</f>
        <v>0</v>
      </c>
      <c r="K44" s="96">
        <f t="shared" si="16"/>
        <v>0</v>
      </c>
      <c r="L44" s="96">
        <f t="shared" si="17"/>
        <v>0</v>
      </c>
      <c r="M44" s="96">
        <f t="shared" si="18"/>
        <v>0</v>
      </c>
      <c r="N44" s="96">
        <f t="shared" si="19"/>
        <v>0</v>
      </c>
      <c r="O44" s="96">
        <f t="shared" si="20"/>
        <v>0</v>
      </c>
      <c r="P44" s="96">
        <f t="shared" si="21"/>
        <v>0</v>
      </c>
      <c r="Q44" s="96">
        <f t="shared" si="22"/>
        <v>0</v>
      </c>
    </row>
    <row r="45" spans="1:17" outlineLevel="1" x14ac:dyDescent="0.2">
      <c r="A45" s="95"/>
      <c r="B45" s="95">
        <f>'3. Fixed Operating Expenses'!B17</f>
        <v>0</v>
      </c>
      <c r="C45" s="95"/>
      <c r="D45" s="92"/>
      <c r="E45" s="96">
        <v>0</v>
      </c>
      <c r="F45" s="96">
        <f t="shared" si="12"/>
        <v>0</v>
      </c>
      <c r="G45" s="96">
        <f t="shared" si="13"/>
        <v>0</v>
      </c>
      <c r="H45" s="96">
        <f t="shared" si="14"/>
        <v>0</v>
      </c>
      <c r="I45" s="96">
        <f t="shared" si="15"/>
        <v>0</v>
      </c>
      <c r="J45" s="96">
        <f>'3. Fixed Operating Expenses'!G17</f>
        <v>0</v>
      </c>
      <c r="K45" s="96">
        <f t="shared" si="16"/>
        <v>0</v>
      </c>
      <c r="L45" s="96">
        <f t="shared" si="17"/>
        <v>0</v>
      </c>
      <c r="M45" s="96">
        <f t="shared" si="18"/>
        <v>0</v>
      </c>
      <c r="N45" s="96">
        <f t="shared" si="19"/>
        <v>0</v>
      </c>
      <c r="O45" s="96">
        <f t="shared" si="20"/>
        <v>0</v>
      </c>
      <c r="P45" s="96">
        <f t="shared" si="21"/>
        <v>0</v>
      </c>
      <c r="Q45" s="96">
        <f t="shared" si="22"/>
        <v>0</v>
      </c>
    </row>
    <row r="46" spans="1:17" outlineLevel="1" x14ac:dyDescent="0.2">
      <c r="A46" s="95"/>
      <c r="B46" s="95">
        <f>'3. Fixed Operating Expenses'!B18</f>
        <v>0</v>
      </c>
      <c r="C46" s="95"/>
      <c r="D46" s="92"/>
      <c r="E46" s="96">
        <f>'3. Fixed Operating Expenses'!G18</f>
        <v>0</v>
      </c>
      <c r="F46" s="96">
        <f t="shared" si="12"/>
        <v>0</v>
      </c>
      <c r="G46" s="96">
        <f t="shared" si="13"/>
        <v>0</v>
      </c>
      <c r="H46" s="96">
        <f t="shared" si="14"/>
        <v>0</v>
      </c>
      <c r="I46" s="96">
        <f t="shared" si="15"/>
        <v>0</v>
      </c>
      <c r="J46" s="96">
        <f>'3. Fixed Operating Expenses'!G18</f>
        <v>0</v>
      </c>
      <c r="K46" s="96">
        <v>0</v>
      </c>
      <c r="L46" s="96">
        <f t="shared" si="17"/>
        <v>0</v>
      </c>
      <c r="M46" s="96">
        <f t="shared" si="18"/>
        <v>0</v>
      </c>
      <c r="N46" s="96">
        <f t="shared" si="19"/>
        <v>0</v>
      </c>
      <c r="O46" s="96">
        <f t="shared" si="20"/>
        <v>0</v>
      </c>
      <c r="P46" s="96">
        <f t="shared" si="21"/>
        <v>0</v>
      </c>
      <c r="Q46" s="96">
        <f t="shared" si="22"/>
        <v>0</v>
      </c>
    </row>
    <row r="47" spans="1:17" outlineLevel="1" x14ac:dyDescent="0.2">
      <c r="A47" s="95"/>
      <c r="B47" s="95">
        <f>'3. Fixed Operating Expenses'!B19</f>
        <v>0</v>
      </c>
      <c r="C47" s="95"/>
      <c r="D47" s="92"/>
      <c r="E47" s="96">
        <f>'3. Fixed Operating Expenses'!G19</f>
        <v>0</v>
      </c>
      <c r="F47" s="96">
        <f t="shared" si="12"/>
        <v>0</v>
      </c>
      <c r="G47" s="96">
        <f t="shared" si="13"/>
        <v>0</v>
      </c>
      <c r="H47" s="96">
        <f t="shared" si="14"/>
        <v>0</v>
      </c>
      <c r="I47" s="96">
        <f t="shared" si="15"/>
        <v>0</v>
      </c>
      <c r="J47" s="96">
        <f>'3. Fixed Operating Expenses'!G19</f>
        <v>0</v>
      </c>
      <c r="K47" s="96">
        <v>0</v>
      </c>
      <c r="L47" s="96">
        <f t="shared" si="17"/>
        <v>0</v>
      </c>
      <c r="M47" s="96">
        <f t="shared" si="18"/>
        <v>0</v>
      </c>
      <c r="N47" s="96">
        <f t="shared" si="19"/>
        <v>0</v>
      </c>
      <c r="O47" s="96">
        <f t="shared" si="20"/>
        <v>0</v>
      </c>
      <c r="P47" s="96">
        <f t="shared" si="21"/>
        <v>0</v>
      </c>
      <c r="Q47" s="96">
        <f t="shared" si="22"/>
        <v>0</v>
      </c>
    </row>
    <row r="48" spans="1:17" outlineLevel="1" x14ac:dyDescent="0.2">
      <c r="A48" s="95"/>
      <c r="B48" s="95">
        <f>'3. Fixed Operating Expenses'!B20</f>
        <v>0</v>
      </c>
      <c r="C48" s="95"/>
      <c r="D48" s="92"/>
      <c r="E48" s="96">
        <f>'3. Fixed Operating Expenses'!G20</f>
        <v>0</v>
      </c>
      <c r="F48" s="96">
        <f t="shared" si="12"/>
        <v>0</v>
      </c>
      <c r="G48" s="96">
        <f t="shared" si="13"/>
        <v>0</v>
      </c>
      <c r="H48" s="96">
        <f t="shared" si="14"/>
        <v>0</v>
      </c>
      <c r="I48" s="96">
        <f t="shared" si="15"/>
        <v>0</v>
      </c>
      <c r="J48" s="96">
        <f>'3. Fixed Operating Expenses'!G20</f>
        <v>0</v>
      </c>
      <c r="K48" s="96">
        <v>0</v>
      </c>
      <c r="L48" s="96">
        <f t="shared" si="17"/>
        <v>0</v>
      </c>
      <c r="M48" s="96">
        <f t="shared" si="18"/>
        <v>0</v>
      </c>
      <c r="N48" s="96">
        <f t="shared" si="19"/>
        <v>0</v>
      </c>
      <c r="O48" s="96">
        <f t="shared" si="20"/>
        <v>0</v>
      </c>
      <c r="P48" s="96">
        <f t="shared" si="21"/>
        <v>0</v>
      </c>
      <c r="Q48" s="96">
        <f t="shared" si="22"/>
        <v>0</v>
      </c>
    </row>
    <row r="49" spans="1:17" outlineLevel="1" x14ac:dyDescent="0.2">
      <c r="A49" s="95"/>
      <c r="B49" s="95">
        <f>'3. Fixed Operating Expenses'!B21</f>
        <v>0</v>
      </c>
      <c r="C49" s="95"/>
      <c r="D49" s="92"/>
      <c r="E49" s="96">
        <f>'3. Fixed Operating Expenses'!G21</f>
        <v>0</v>
      </c>
      <c r="F49" s="96">
        <f t="shared" si="12"/>
        <v>0</v>
      </c>
      <c r="G49" s="96">
        <f t="shared" si="13"/>
        <v>0</v>
      </c>
      <c r="H49" s="96">
        <f t="shared" si="14"/>
        <v>0</v>
      </c>
      <c r="I49" s="96">
        <f t="shared" si="15"/>
        <v>0</v>
      </c>
      <c r="J49" s="96">
        <f>'3. Fixed Operating Expenses'!G21</f>
        <v>0</v>
      </c>
      <c r="K49" s="96">
        <f t="shared" si="16"/>
        <v>0</v>
      </c>
      <c r="L49" s="96">
        <f t="shared" si="17"/>
        <v>0</v>
      </c>
      <c r="M49" s="96">
        <f t="shared" si="18"/>
        <v>0</v>
      </c>
      <c r="N49" s="96">
        <f t="shared" si="19"/>
        <v>0</v>
      </c>
      <c r="O49" s="96">
        <f t="shared" si="20"/>
        <v>0</v>
      </c>
      <c r="P49" s="96">
        <f t="shared" si="21"/>
        <v>0</v>
      </c>
      <c r="Q49" s="96">
        <f t="shared" si="22"/>
        <v>0</v>
      </c>
    </row>
    <row r="50" spans="1:17" outlineLevel="1" x14ac:dyDescent="0.2">
      <c r="A50" s="95"/>
      <c r="B50" s="95">
        <f>'3. Fixed Operating Expenses'!B22</f>
        <v>0</v>
      </c>
      <c r="C50" s="95"/>
      <c r="D50" s="92"/>
      <c r="E50" s="96">
        <f>'3. Fixed Operating Expenses'!G22</f>
        <v>0</v>
      </c>
      <c r="F50" s="96">
        <f t="shared" si="12"/>
        <v>0</v>
      </c>
      <c r="G50" s="96">
        <f t="shared" si="13"/>
        <v>0</v>
      </c>
      <c r="H50" s="96">
        <f t="shared" si="14"/>
        <v>0</v>
      </c>
      <c r="I50" s="96">
        <f t="shared" si="15"/>
        <v>0</v>
      </c>
      <c r="J50" s="96">
        <f>'3. Fixed Operating Expenses'!G22</f>
        <v>0</v>
      </c>
      <c r="K50" s="96">
        <f t="shared" si="16"/>
        <v>0</v>
      </c>
      <c r="L50" s="96">
        <f t="shared" si="17"/>
        <v>0</v>
      </c>
      <c r="M50" s="96">
        <f t="shared" si="18"/>
        <v>0</v>
      </c>
      <c r="N50" s="96">
        <f t="shared" si="19"/>
        <v>0</v>
      </c>
      <c r="O50" s="96">
        <f t="shared" si="20"/>
        <v>0</v>
      </c>
      <c r="P50" s="96">
        <f t="shared" si="21"/>
        <v>0</v>
      </c>
      <c r="Q50" s="96">
        <f t="shared" si="22"/>
        <v>0</v>
      </c>
    </row>
    <row r="51" spans="1:17" outlineLevel="1" x14ac:dyDescent="0.2">
      <c r="A51" s="95"/>
      <c r="B51" s="95">
        <f>'3. Fixed Operating Expenses'!B23</f>
        <v>0</v>
      </c>
      <c r="C51" s="95"/>
      <c r="D51" s="92"/>
      <c r="E51" s="96">
        <f>'3. Fixed Operating Expenses'!G23</f>
        <v>0</v>
      </c>
      <c r="F51" s="96">
        <f t="shared" si="12"/>
        <v>0</v>
      </c>
      <c r="G51" s="96">
        <f t="shared" si="13"/>
        <v>0</v>
      </c>
      <c r="H51" s="96">
        <f t="shared" si="14"/>
        <v>0</v>
      </c>
      <c r="I51" s="96">
        <f t="shared" si="15"/>
        <v>0</v>
      </c>
      <c r="J51" s="96">
        <f>'3. Fixed Operating Expenses'!G23</f>
        <v>0</v>
      </c>
      <c r="K51" s="96">
        <f t="shared" si="16"/>
        <v>0</v>
      </c>
      <c r="L51" s="96">
        <f t="shared" si="17"/>
        <v>0</v>
      </c>
      <c r="M51" s="96">
        <f t="shared" si="18"/>
        <v>0</v>
      </c>
      <c r="N51" s="96">
        <f t="shared" si="19"/>
        <v>0</v>
      </c>
      <c r="O51" s="96">
        <f t="shared" si="20"/>
        <v>0</v>
      </c>
      <c r="P51" s="96">
        <f t="shared" si="21"/>
        <v>0</v>
      </c>
      <c r="Q51" s="96">
        <f t="shared" si="22"/>
        <v>0</v>
      </c>
    </row>
    <row r="52" spans="1:17" outlineLevel="1" x14ac:dyDescent="0.2">
      <c r="A52" s="95"/>
      <c r="B52" s="95">
        <f>'3. Fixed Operating Expenses'!B24</f>
        <v>0</v>
      </c>
      <c r="C52" s="95"/>
      <c r="D52" s="92"/>
      <c r="E52" s="96">
        <f>'3. Fixed Operating Expenses'!G24</f>
        <v>0</v>
      </c>
      <c r="F52" s="96">
        <f t="shared" si="12"/>
        <v>0</v>
      </c>
      <c r="G52" s="96">
        <f t="shared" si="13"/>
        <v>0</v>
      </c>
      <c r="H52" s="96">
        <f t="shared" si="14"/>
        <v>0</v>
      </c>
      <c r="I52" s="96">
        <f t="shared" si="15"/>
        <v>0</v>
      </c>
      <c r="J52" s="96">
        <f>'3. Fixed Operating Expenses'!G24</f>
        <v>0</v>
      </c>
      <c r="K52" s="96">
        <f t="shared" si="16"/>
        <v>0</v>
      </c>
      <c r="L52" s="96">
        <f t="shared" si="17"/>
        <v>0</v>
      </c>
      <c r="M52" s="96">
        <f t="shared" si="18"/>
        <v>0</v>
      </c>
      <c r="N52" s="96">
        <f t="shared" si="19"/>
        <v>0</v>
      </c>
      <c r="O52" s="96">
        <f t="shared" si="20"/>
        <v>0</v>
      </c>
      <c r="P52" s="96">
        <f t="shared" si="21"/>
        <v>0</v>
      </c>
      <c r="Q52" s="96">
        <f t="shared" si="22"/>
        <v>0</v>
      </c>
    </row>
    <row r="53" spans="1:17" outlineLevel="1" x14ac:dyDescent="0.2">
      <c r="A53" s="95"/>
      <c r="B53" s="95">
        <f>'3. Fixed Operating Expenses'!B25</f>
        <v>0</v>
      </c>
      <c r="C53" s="95"/>
      <c r="D53" s="92"/>
      <c r="E53" s="96">
        <f>'3. Fixed Operating Expenses'!G25</f>
        <v>0</v>
      </c>
      <c r="F53" s="96">
        <f t="shared" ref="F53:P58" si="23">E53</f>
        <v>0</v>
      </c>
      <c r="G53" s="96">
        <f t="shared" si="23"/>
        <v>0</v>
      </c>
      <c r="H53" s="96">
        <f t="shared" si="23"/>
        <v>0</v>
      </c>
      <c r="I53" s="96">
        <f t="shared" si="23"/>
        <v>0</v>
      </c>
      <c r="J53" s="96">
        <f t="shared" si="23"/>
        <v>0</v>
      </c>
      <c r="K53" s="96">
        <f t="shared" si="23"/>
        <v>0</v>
      </c>
      <c r="L53" s="96">
        <f t="shared" si="23"/>
        <v>0</v>
      </c>
      <c r="M53" s="96">
        <f t="shared" si="23"/>
        <v>0</v>
      </c>
      <c r="N53" s="96">
        <f t="shared" si="23"/>
        <v>0</v>
      </c>
      <c r="O53" s="96">
        <f t="shared" si="23"/>
        <v>0</v>
      </c>
      <c r="P53" s="96">
        <f t="shared" si="23"/>
        <v>0</v>
      </c>
      <c r="Q53" s="96">
        <f t="shared" si="22"/>
        <v>0</v>
      </c>
    </row>
    <row r="54" spans="1:17" outlineLevel="1" x14ac:dyDescent="0.2">
      <c r="A54" s="95"/>
      <c r="B54" s="95">
        <f>'3. Fixed Operating Expenses'!B26</f>
        <v>0</v>
      </c>
      <c r="C54" s="95"/>
      <c r="D54" s="92"/>
      <c r="E54" s="96">
        <f>'3. Fixed Operating Expenses'!G26</f>
        <v>0</v>
      </c>
      <c r="F54" s="96">
        <f t="shared" si="23"/>
        <v>0</v>
      </c>
      <c r="G54" s="96">
        <f t="shared" si="23"/>
        <v>0</v>
      </c>
      <c r="H54" s="96">
        <f t="shared" si="23"/>
        <v>0</v>
      </c>
      <c r="I54" s="96">
        <f t="shared" si="23"/>
        <v>0</v>
      </c>
      <c r="J54" s="96">
        <f t="shared" si="23"/>
        <v>0</v>
      </c>
      <c r="K54" s="96">
        <f t="shared" si="23"/>
        <v>0</v>
      </c>
      <c r="L54" s="96">
        <f t="shared" si="23"/>
        <v>0</v>
      </c>
      <c r="M54" s="96">
        <f t="shared" si="23"/>
        <v>0</v>
      </c>
      <c r="N54" s="96">
        <f t="shared" si="23"/>
        <v>0</v>
      </c>
      <c r="O54" s="96">
        <f t="shared" si="23"/>
        <v>0</v>
      </c>
      <c r="P54" s="96">
        <f t="shared" si="23"/>
        <v>0</v>
      </c>
      <c r="Q54" s="96">
        <f t="shared" si="22"/>
        <v>0</v>
      </c>
    </row>
    <row r="55" spans="1:17" outlineLevel="1" x14ac:dyDescent="0.2">
      <c r="A55" s="95"/>
      <c r="B55" s="95">
        <f>'3. Fixed Operating Expenses'!B27</f>
        <v>0</v>
      </c>
      <c r="C55" s="95"/>
      <c r="D55" s="92"/>
      <c r="E55" s="96">
        <f>'3. Fixed Operating Expenses'!G27</f>
        <v>0</v>
      </c>
      <c r="F55" s="96">
        <f t="shared" si="23"/>
        <v>0</v>
      </c>
      <c r="G55" s="96">
        <f t="shared" si="23"/>
        <v>0</v>
      </c>
      <c r="H55" s="96">
        <f t="shared" si="23"/>
        <v>0</v>
      </c>
      <c r="I55" s="96">
        <f t="shared" si="23"/>
        <v>0</v>
      </c>
      <c r="J55" s="96">
        <f t="shared" si="23"/>
        <v>0</v>
      </c>
      <c r="K55" s="96">
        <f t="shared" si="23"/>
        <v>0</v>
      </c>
      <c r="L55" s="96">
        <f t="shared" si="23"/>
        <v>0</v>
      </c>
      <c r="M55" s="96">
        <f t="shared" si="23"/>
        <v>0</v>
      </c>
      <c r="N55" s="96">
        <f t="shared" si="23"/>
        <v>0</v>
      </c>
      <c r="O55" s="96">
        <f t="shared" si="23"/>
        <v>0</v>
      </c>
      <c r="P55" s="96">
        <f t="shared" si="23"/>
        <v>0</v>
      </c>
      <c r="Q55" s="96">
        <f t="shared" si="22"/>
        <v>0</v>
      </c>
    </row>
    <row r="56" spans="1:17" outlineLevel="1" x14ac:dyDescent="0.2">
      <c r="A56" s="95"/>
      <c r="B56" s="95">
        <f>'3. Fixed Operating Expenses'!B28</f>
        <v>0</v>
      </c>
      <c r="C56" s="95"/>
      <c r="D56" s="92"/>
      <c r="E56" s="96">
        <f>'3. Fixed Operating Expenses'!G28</f>
        <v>0</v>
      </c>
      <c r="F56" s="96">
        <f t="shared" si="23"/>
        <v>0</v>
      </c>
      <c r="G56" s="96">
        <f t="shared" si="23"/>
        <v>0</v>
      </c>
      <c r="H56" s="96">
        <f t="shared" si="23"/>
        <v>0</v>
      </c>
      <c r="I56" s="96">
        <f t="shared" si="23"/>
        <v>0</v>
      </c>
      <c r="J56" s="96">
        <f t="shared" si="23"/>
        <v>0</v>
      </c>
      <c r="K56" s="96">
        <f t="shared" si="23"/>
        <v>0</v>
      </c>
      <c r="L56" s="96">
        <f t="shared" si="23"/>
        <v>0</v>
      </c>
      <c r="M56" s="96">
        <f t="shared" si="23"/>
        <v>0</v>
      </c>
      <c r="N56" s="96">
        <f t="shared" si="23"/>
        <v>0</v>
      </c>
      <c r="O56" s="96">
        <f t="shared" si="23"/>
        <v>0</v>
      </c>
      <c r="P56" s="96">
        <f t="shared" si="23"/>
        <v>0</v>
      </c>
      <c r="Q56" s="96">
        <f t="shared" si="22"/>
        <v>0</v>
      </c>
    </row>
    <row r="57" spans="1:17" outlineLevel="1" x14ac:dyDescent="0.2">
      <c r="A57" s="95"/>
      <c r="B57" s="95">
        <f>'3. Fixed Operating Expenses'!B29</f>
        <v>0</v>
      </c>
      <c r="C57" s="95"/>
      <c r="D57" s="92"/>
      <c r="E57" s="96">
        <f>'3. Fixed Operating Expenses'!G29</f>
        <v>0</v>
      </c>
      <c r="F57" s="96">
        <f t="shared" si="23"/>
        <v>0</v>
      </c>
      <c r="G57" s="96">
        <f t="shared" si="23"/>
        <v>0</v>
      </c>
      <c r="H57" s="96">
        <f t="shared" si="23"/>
        <v>0</v>
      </c>
      <c r="I57" s="96">
        <f t="shared" si="23"/>
        <v>0</v>
      </c>
      <c r="J57" s="96">
        <f t="shared" si="23"/>
        <v>0</v>
      </c>
      <c r="K57" s="96">
        <f t="shared" si="23"/>
        <v>0</v>
      </c>
      <c r="L57" s="96">
        <f t="shared" si="23"/>
        <v>0</v>
      </c>
      <c r="M57" s="96">
        <f t="shared" si="23"/>
        <v>0</v>
      </c>
      <c r="N57" s="96">
        <f t="shared" si="23"/>
        <v>0</v>
      </c>
      <c r="O57" s="96">
        <f t="shared" si="23"/>
        <v>0</v>
      </c>
      <c r="P57" s="96">
        <f t="shared" si="23"/>
        <v>0</v>
      </c>
      <c r="Q57" s="96">
        <f t="shared" si="22"/>
        <v>0</v>
      </c>
    </row>
    <row r="58" spans="1:17" outlineLevel="1" x14ac:dyDescent="0.2">
      <c r="A58" s="95"/>
      <c r="B58" s="95">
        <f>'3. Fixed Operating Expenses'!B30</f>
        <v>0</v>
      </c>
      <c r="C58" s="95"/>
      <c r="D58" s="92"/>
      <c r="E58" s="96">
        <f>'3. Fixed Operating Expenses'!G30</f>
        <v>0</v>
      </c>
      <c r="F58" s="96">
        <f t="shared" si="23"/>
        <v>0</v>
      </c>
      <c r="G58" s="96">
        <f t="shared" si="23"/>
        <v>0</v>
      </c>
      <c r="H58" s="96">
        <f t="shared" si="23"/>
        <v>0</v>
      </c>
      <c r="I58" s="96">
        <f t="shared" si="23"/>
        <v>0</v>
      </c>
      <c r="J58" s="96">
        <f t="shared" si="23"/>
        <v>0</v>
      </c>
      <c r="K58" s="96">
        <f t="shared" si="23"/>
        <v>0</v>
      </c>
      <c r="L58" s="96">
        <f t="shared" si="23"/>
        <v>0</v>
      </c>
      <c r="M58" s="96">
        <f t="shared" si="23"/>
        <v>0</v>
      </c>
      <c r="N58" s="96">
        <f t="shared" si="23"/>
        <v>0</v>
      </c>
      <c r="O58" s="96">
        <f t="shared" si="23"/>
        <v>0</v>
      </c>
      <c r="P58" s="96">
        <f t="shared" si="23"/>
        <v>0</v>
      </c>
      <c r="Q58" s="96">
        <f t="shared" si="22"/>
        <v>0</v>
      </c>
    </row>
    <row r="59" spans="1:17" x14ac:dyDescent="0.2">
      <c r="A59" s="95" t="s">
        <v>84</v>
      </c>
      <c r="B59" s="95"/>
      <c r="C59" s="95"/>
      <c r="D59" s="92"/>
      <c r="E59" s="96">
        <f t="shared" ref="E59:Q59" si="24">SUM(E39:E58)</f>
        <v>0</v>
      </c>
      <c r="F59" s="96">
        <f t="shared" si="24"/>
        <v>0</v>
      </c>
      <c r="G59" s="96">
        <f t="shared" si="24"/>
        <v>0</v>
      </c>
      <c r="H59" s="96">
        <f t="shared" si="24"/>
        <v>0</v>
      </c>
      <c r="I59" s="96">
        <f t="shared" si="24"/>
        <v>0</v>
      </c>
      <c r="J59" s="96">
        <f t="shared" si="24"/>
        <v>0</v>
      </c>
      <c r="K59" s="96">
        <f t="shared" si="24"/>
        <v>0</v>
      </c>
      <c r="L59" s="96">
        <f t="shared" si="24"/>
        <v>0</v>
      </c>
      <c r="M59" s="96">
        <f t="shared" si="24"/>
        <v>0</v>
      </c>
      <c r="N59" s="96">
        <f t="shared" si="24"/>
        <v>0</v>
      </c>
      <c r="O59" s="96">
        <f t="shared" si="24"/>
        <v>0</v>
      </c>
      <c r="P59" s="96">
        <f t="shared" si="24"/>
        <v>0</v>
      </c>
      <c r="Q59" s="96">
        <f t="shared" si="24"/>
        <v>0</v>
      </c>
    </row>
    <row r="60" spans="1:17" x14ac:dyDescent="0.2">
      <c r="A60" s="95"/>
      <c r="B60" s="95"/>
      <c r="C60" s="95"/>
      <c r="D60" s="92"/>
      <c r="E60" s="96"/>
      <c r="F60" s="96"/>
      <c r="G60" s="96"/>
      <c r="H60" s="96"/>
      <c r="I60" s="96"/>
      <c r="J60" s="96"/>
      <c r="K60" s="96"/>
      <c r="L60" s="96"/>
      <c r="M60" s="96"/>
      <c r="N60" s="96"/>
      <c r="O60" s="96"/>
      <c r="P60" s="96"/>
      <c r="Q60" s="96"/>
    </row>
    <row r="61" spans="1:17" outlineLevel="1" x14ac:dyDescent="0.2">
      <c r="A61" s="95" t="s">
        <v>66</v>
      </c>
      <c r="B61" s="95"/>
      <c r="C61" s="95"/>
      <c r="D61" s="92"/>
      <c r="E61" s="96"/>
      <c r="F61" s="96"/>
      <c r="G61" s="96"/>
      <c r="H61" s="96"/>
      <c r="I61" s="96"/>
      <c r="J61" s="96"/>
      <c r="K61" s="96"/>
      <c r="L61" s="96"/>
      <c r="M61" s="96"/>
      <c r="N61" s="96"/>
      <c r="O61" s="96"/>
      <c r="P61" s="96"/>
      <c r="Q61" s="96"/>
    </row>
    <row r="62" spans="1:17" outlineLevel="1" x14ac:dyDescent="0.2">
      <c r="A62" s="95"/>
      <c r="B62" s="95" t="s">
        <v>189</v>
      </c>
      <c r="C62" s="95"/>
      <c r="D62" s="92"/>
      <c r="E62" s="96">
        <f>IF('6. Cash Receipts-Disbursements'!$G$28&gt;0,'6. Cash Receipts-Disbursements'!$K$28,0)</f>
        <v>0</v>
      </c>
      <c r="F62" s="96">
        <f>IF('6. Cash Receipts-Disbursements'!$G$28&gt;0,'6. Cash Receipts-Disbursements'!$K$28,0)</f>
        <v>0</v>
      </c>
      <c r="G62" s="96">
        <f>IF('6. Cash Receipts-Disbursements'!$G$28&gt;0,'6. Cash Receipts-Disbursements'!$K$28,0)</f>
        <v>0</v>
      </c>
      <c r="H62" s="96">
        <f>IF('6. Cash Receipts-Disbursements'!$G$28&gt;0,'6. Cash Receipts-Disbursements'!$K$28,0)</f>
        <v>0</v>
      </c>
      <c r="I62" s="96">
        <f>IF('6. Cash Receipts-Disbursements'!$G$28&gt;0,'6. Cash Receipts-Disbursements'!$K$28,0)</f>
        <v>0</v>
      </c>
      <c r="J62" s="96">
        <f>IF('6. Cash Receipts-Disbursements'!$G$28&gt;0,'6. Cash Receipts-Disbursements'!$K$28,0)</f>
        <v>0</v>
      </c>
      <c r="K62" s="96">
        <f>IF('6. Cash Receipts-Disbursements'!$G$28&gt;0,'6. Cash Receipts-Disbursements'!$K$28,0)</f>
        <v>0</v>
      </c>
      <c r="L62" s="96">
        <f>IF('6. Cash Receipts-Disbursements'!$G$28&gt;0,'6. Cash Receipts-Disbursements'!$K$28,0)</f>
        <v>0</v>
      </c>
      <c r="M62" s="96">
        <f>IF('6. Cash Receipts-Disbursements'!$G$28&gt;0,'6. Cash Receipts-Disbursements'!$K$28,0)</f>
        <v>0</v>
      </c>
      <c r="N62" s="96">
        <f>IF('6. Cash Receipts-Disbursements'!$G$28&gt;0,'6. Cash Receipts-Disbursements'!$K$28,0)</f>
        <v>0</v>
      </c>
      <c r="O62" s="96">
        <f>IF('6. Cash Receipts-Disbursements'!$G$28&gt;0,'6. Cash Receipts-Disbursements'!$K$28,0)</f>
        <v>0</v>
      </c>
      <c r="P62" s="96">
        <f>IF('6. Cash Receipts-Disbursements'!$G$28&gt;0,'6. Cash Receipts-Disbursements'!$K$28,0)</f>
        <v>0</v>
      </c>
      <c r="Q62" s="96">
        <f>SUM(E62:P62)</f>
        <v>0</v>
      </c>
    </row>
    <row r="63" spans="1:17" outlineLevel="1" x14ac:dyDescent="0.2">
      <c r="A63" s="95"/>
      <c r="B63" s="95" t="s">
        <v>3</v>
      </c>
      <c r="C63" s="95"/>
      <c r="D63" s="92"/>
      <c r="E63" s="96">
        <f>'3. Fixed Operating Expenses'!G34</f>
        <v>0</v>
      </c>
      <c r="F63" s="96">
        <f>E63</f>
        <v>0</v>
      </c>
      <c r="G63" s="96">
        <f t="shared" ref="G63:P63" si="25">F63</f>
        <v>0</v>
      </c>
      <c r="H63" s="96">
        <f t="shared" si="25"/>
        <v>0</v>
      </c>
      <c r="I63" s="96">
        <f t="shared" si="25"/>
        <v>0</v>
      </c>
      <c r="J63" s="96">
        <f t="shared" si="25"/>
        <v>0</v>
      </c>
      <c r="K63" s="96">
        <f t="shared" si="25"/>
        <v>0</v>
      </c>
      <c r="L63" s="96">
        <f t="shared" si="25"/>
        <v>0</v>
      </c>
      <c r="M63" s="96">
        <f t="shared" si="25"/>
        <v>0</v>
      </c>
      <c r="N63" s="96">
        <f t="shared" si="25"/>
        <v>0</v>
      </c>
      <c r="O63" s="96">
        <f t="shared" si="25"/>
        <v>0</v>
      </c>
      <c r="P63" s="96">
        <f t="shared" si="25"/>
        <v>0</v>
      </c>
      <c r="Q63" s="96">
        <f>SUM(E63:P63)</f>
        <v>0</v>
      </c>
    </row>
    <row r="64" spans="1:17" outlineLevel="1" x14ac:dyDescent="0.2">
      <c r="A64" s="95"/>
      <c r="B64" s="95" t="s">
        <v>67</v>
      </c>
      <c r="C64" s="95"/>
      <c r="D64" s="92"/>
      <c r="E64" s="96"/>
      <c r="F64" s="96"/>
      <c r="G64" s="96"/>
      <c r="H64" s="96"/>
      <c r="I64" s="96"/>
      <c r="J64" s="96"/>
      <c r="K64" s="96"/>
      <c r="L64" s="96"/>
      <c r="M64" s="96"/>
      <c r="N64" s="96"/>
      <c r="O64" s="96"/>
      <c r="P64" s="96"/>
      <c r="Q64" s="96"/>
    </row>
    <row r="65" spans="1:18" outlineLevel="1" x14ac:dyDescent="0.2">
      <c r="A65" s="95"/>
      <c r="B65" s="95"/>
      <c r="C65" s="95" t="s">
        <v>12</v>
      </c>
      <c r="D65" s="92"/>
      <c r="E65" s="96">
        <f>'20. Amoritization Schedule'!G15</f>
        <v>0</v>
      </c>
      <c r="F65" s="96">
        <f>'20. Amoritization Schedule'!H15</f>
        <v>0</v>
      </c>
      <c r="G65" s="96">
        <f>'20. Amoritization Schedule'!I15</f>
        <v>0</v>
      </c>
      <c r="H65" s="96">
        <f>'20. Amoritization Schedule'!J15</f>
        <v>0</v>
      </c>
      <c r="I65" s="96">
        <f>'20. Amoritization Schedule'!K15</f>
        <v>0</v>
      </c>
      <c r="J65" s="96">
        <f>'20. Amoritization Schedule'!L15</f>
        <v>0</v>
      </c>
      <c r="K65" s="96">
        <f>'20. Amoritization Schedule'!M15</f>
        <v>0</v>
      </c>
      <c r="L65" s="96">
        <f>'20. Amoritization Schedule'!N15</f>
        <v>0</v>
      </c>
      <c r="M65" s="96">
        <f>'20. Amoritization Schedule'!O15</f>
        <v>0</v>
      </c>
      <c r="N65" s="96">
        <f>'20. Amoritization Schedule'!P15</f>
        <v>0</v>
      </c>
      <c r="O65" s="96">
        <f>'20. Amoritization Schedule'!Q15</f>
        <v>0</v>
      </c>
      <c r="P65" s="96">
        <f>'20. Amoritization Schedule'!R15</f>
        <v>0</v>
      </c>
      <c r="Q65" s="96">
        <f t="shared" ref="Q65:Q71" si="26">SUM(E65:P65)</f>
        <v>0</v>
      </c>
    </row>
    <row r="66" spans="1:18" outlineLevel="1" x14ac:dyDescent="0.2">
      <c r="A66" s="95"/>
      <c r="B66" s="95"/>
      <c r="C66" s="95" t="s">
        <v>14</v>
      </c>
      <c r="D66" s="92"/>
      <c r="E66" s="96">
        <f>'20. Amoritization Schedule'!G41</f>
        <v>0</v>
      </c>
      <c r="F66" s="96">
        <f>'20. Amoritization Schedule'!H41</f>
        <v>0</v>
      </c>
      <c r="G66" s="96">
        <f>'20. Amoritization Schedule'!I41</f>
        <v>0</v>
      </c>
      <c r="H66" s="96">
        <f>'20. Amoritization Schedule'!J41</f>
        <v>0</v>
      </c>
      <c r="I66" s="96">
        <f>'20. Amoritization Schedule'!K41</f>
        <v>0</v>
      </c>
      <c r="J66" s="96">
        <f>'20. Amoritization Schedule'!L41</f>
        <v>0</v>
      </c>
      <c r="K66" s="96">
        <f>'20. Amoritization Schedule'!M41</f>
        <v>0</v>
      </c>
      <c r="L66" s="96">
        <f>'20. Amoritization Schedule'!N41</f>
        <v>0</v>
      </c>
      <c r="M66" s="96">
        <f>'20. Amoritization Schedule'!O41</f>
        <v>0</v>
      </c>
      <c r="N66" s="96">
        <f>'20. Amoritization Schedule'!P41</f>
        <v>0</v>
      </c>
      <c r="O66" s="96">
        <f>'20. Amoritization Schedule'!Q41</f>
        <v>0</v>
      </c>
      <c r="P66" s="96">
        <f>'20. Amoritization Schedule'!R41</f>
        <v>0</v>
      </c>
      <c r="Q66" s="96">
        <f t="shared" si="26"/>
        <v>0</v>
      </c>
    </row>
    <row r="67" spans="1:18" outlineLevel="1" x14ac:dyDescent="0.2">
      <c r="A67" s="95"/>
      <c r="B67" s="95"/>
      <c r="C67" s="95" t="s">
        <v>69</v>
      </c>
      <c r="D67" s="92"/>
      <c r="E67" s="96">
        <f>'9. Cash Flow Statement'!E26</f>
        <v>0</v>
      </c>
      <c r="F67" s="96">
        <f>'9. Cash Flow Statement'!F26</f>
        <v>0</v>
      </c>
      <c r="G67" s="96">
        <f>'9. Cash Flow Statement'!G26</f>
        <v>0</v>
      </c>
      <c r="H67" s="96">
        <f>'9. Cash Flow Statement'!H26</f>
        <v>0</v>
      </c>
      <c r="I67" s="96">
        <f>'9. Cash Flow Statement'!I26</f>
        <v>0</v>
      </c>
      <c r="J67" s="96">
        <f>'9. Cash Flow Statement'!J26</f>
        <v>0</v>
      </c>
      <c r="K67" s="96">
        <f>'9. Cash Flow Statement'!K26</f>
        <v>0</v>
      </c>
      <c r="L67" s="96">
        <f>'9. Cash Flow Statement'!L26</f>
        <v>0</v>
      </c>
      <c r="M67" s="96">
        <f>'9. Cash Flow Statement'!M26</f>
        <v>0</v>
      </c>
      <c r="N67" s="96">
        <f>'9. Cash Flow Statement'!N26</f>
        <v>0</v>
      </c>
      <c r="O67" s="96">
        <f>'9. Cash Flow Statement'!O26</f>
        <v>0</v>
      </c>
      <c r="P67" s="96">
        <f>'9. Cash Flow Statement'!P26</f>
        <v>0</v>
      </c>
      <c r="Q67" s="96">
        <f t="shared" si="26"/>
        <v>0</v>
      </c>
    </row>
    <row r="68" spans="1:18" outlineLevel="1" x14ac:dyDescent="0.2">
      <c r="A68" s="95"/>
      <c r="B68" s="95"/>
      <c r="C68" s="63" t="s">
        <v>194</v>
      </c>
      <c r="D68" s="63"/>
      <c r="E68" s="96">
        <f>'20. Amoritization Schedule'!G61</f>
        <v>0</v>
      </c>
      <c r="F68" s="96">
        <f>'20. Amoritization Schedule'!H61</f>
        <v>0</v>
      </c>
      <c r="G68" s="96">
        <f>'20. Amoritization Schedule'!I61</f>
        <v>0</v>
      </c>
      <c r="H68" s="96">
        <f>'20. Amoritization Schedule'!J61</f>
        <v>0</v>
      </c>
      <c r="I68" s="96">
        <f>'20. Amoritization Schedule'!K61</f>
        <v>0</v>
      </c>
      <c r="J68" s="96">
        <f>'20. Amoritization Schedule'!L61</f>
        <v>0</v>
      </c>
      <c r="K68" s="96">
        <f>'20. Amoritization Schedule'!M61</f>
        <v>0</v>
      </c>
      <c r="L68" s="96">
        <f>'20. Amoritization Schedule'!N61</f>
        <v>0</v>
      </c>
      <c r="M68" s="96">
        <f>'20. Amoritization Schedule'!O61</f>
        <v>0</v>
      </c>
      <c r="N68" s="96">
        <f>'20. Amoritization Schedule'!P61</f>
        <v>0</v>
      </c>
      <c r="O68" s="96">
        <f>'20. Amoritization Schedule'!Q61</f>
        <v>0</v>
      </c>
      <c r="P68" s="96">
        <f>'20. Amoritization Schedule'!R61</f>
        <v>0</v>
      </c>
      <c r="Q68" s="96">
        <f t="shared" si="26"/>
        <v>0</v>
      </c>
    </row>
    <row r="69" spans="1:18" outlineLevel="1" x14ac:dyDescent="0.2">
      <c r="A69" s="95"/>
      <c r="B69" s="95"/>
      <c r="C69" s="63" t="s">
        <v>195</v>
      </c>
      <c r="D69" s="63"/>
      <c r="E69" s="96">
        <f>'20. Amoritization Schedule'!G81</f>
        <v>0</v>
      </c>
      <c r="F69" s="96">
        <f>'20. Amoritization Schedule'!H81</f>
        <v>0</v>
      </c>
      <c r="G69" s="96">
        <f>'20. Amoritization Schedule'!I81</f>
        <v>0</v>
      </c>
      <c r="H69" s="96">
        <f>'20. Amoritization Schedule'!J81</f>
        <v>0</v>
      </c>
      <c r="I69" s="96">
        <f>'20. Amoritization Schedule'!K81</f>
        <v>0</v>
      </c>
      <c r="J69" s="96">
        <f>'20. Amoritization Schedule'!L81</f>
        <v>0</v>
      </c>
      <c r="K69" s="96">
        <f>'20. Amoritization Schedule'!M81</f>
        <v>0</v>
      </c>
      <c r="L69" s="96">
        <f>'20. Amoritization Schedule'!N81</f>
        <v>0</v>
      </c>
      <c r="M69" s="96">
        <f>'20. Amoritization Schedule'!O81</f>
        <v>0</v>
      </c>
      <c r="N69" s="96">
        <f>'20. Amoritization Schedule'!P81</f>
        <v>0</v>
      </c>
      <c r="O69" s="96">
        <f>'20. Amoritization Schedule'!Q81</f>
        <v>0</v>
      </c>
      <c r="P69" s="96">
        <f>'20. Amoritization Schedule'!R81</f>
        <v>0</v>
      </c>
      <c r="Q69" s="96">
        <f t="shared" si="26"/>
        <v>0</v>
      </c>
    </row>
    <row r="70" spans="1:18" outlineLevel="1" x14ac:dyDescent="0.2">
      <c r="A70" s="95"/>
      <c r="B70" s="95"/>
      <c r="C70" s="63" t="s">
        <v>196</v>
      </c>
      <c r="D70" s="63"/>
      <c r="E70" s="96">
        <f>'20. Amoritization Schedule'!G101</f>
        <v>0</v>
      </c>
      <c r="F70" s="96">
        <f>'20. Amoritization Schedule'!H101</f>
        <v>0</v>
      </c>
      <c r="G70" s="96">
        <f>'20. Amoritization Schedule'!I101</f>
        <v>0</v>
      </c>
      <c r="H70" s="96">
        <f>'20. Amoritization Schedule'!J101</f>
        <v>0</v>
      </c>
      <c r="I70" s="96">
        <f>'20. Amoritization Schedule'!K101</f>
        <v>0</v>
      </c>
      <c r="J70" s="96">
        <f>'20. Amoritization Schedule'!L101</f>
        <v>0</v>
      </c>
      <c r="K70" s="96">
        <f>'20. Amoritization Schedule'!M101</f>
        <v>0</v>
      </c>
      <c r="L70" s="96">
        <f>'20. Amoritization Schedule'!N101</f>
        <v>0</v>
      </c>
      <c r="M70" s="96">
        <f>'20. Amoritization Schedule'!O101</f>
        <v>0</v>
      </c>
      <c r="N70" s="96">
        <f>'20. Amoritization Schedule'!P101</f>
        <v>0</v>
      </c>
      <c r="O70" s="96">
        <f>'20. Amoritization Schedule'!Q101</f>
        <v>0</v>
      </c>
      <c r="P70" s="96">
        <f>'20. Amoritization Schedule'!R101</f>
        <v>0</v>
      </c>
      <c r="Q70" s="96">
        <f t="shared" si="26"/>
        <v>0</v>
      </c>
    </row>
    <row r="71" spans="1:18" outlineLevel="1" x14ac:dyDescent="0.2">
      <c r="A71" s="95"/>
      <c r="B71" s="95" t="s">
        <v>381</v>
      </c>
      <c r="C71" s="95"/>
      <c r="D71" s="92"/>
      <c r="E71" s="96">
        <f>C9*0.23+C10*0.23+C11*0.135+C12*0.135</f>
        <v>0</v>
      </c>
      <c r="F71" s="96">
        <f t="shared" ref="F71:L71" si="27">D9*0.23+D10*0.23+D11*0.135+D12*0.135</f>
        <v>0</v>
      </c>
      <c r="G71" s="96">
        <f t="shared" si="27"/>
        <v>0</v>
      </c>
      <c r="H71" s="96">
        <f t="shared" si="27"/>
        <v>0</v>
      </c>
      <c r="I71" s="96">
        <f t="shared" si="27"/>
        <v>0</v>
      </c>
      <c r="J71" s="96">
        <f t="shared" si="27"/>
        <v>0</v>
      </c>
      <c r="K71" s="96">
        <f t="shared" si="27"/>
        <v>0</v>
      </c>
      <c r="L71" s="96">
        <f t="shared" si="27"/>
        <v>0</v>
      </c>
      <c r="M71" s="96">
        <f>K9*0.23+K10*0.23+K11*0.135+K12*0.135</f>
        <v>0</v>
      </c>
      <c r="N71" s="96">
        <f>L9*0.23+L10*0.23+L11*0.135+L12*0.135</f>
        <v>0</v>
      </c>
      <c r="O71" s="96">
        <f>M9*0.23+M10*0.23+M11*0.135+M12*0.135</f>
        <v>0</v>
      </c>
      <c r="P71" s="96">
        <f>N9*0.23+N10*0.23+N11*0.135+N12*0.135</f>
        <v>0</v>
      </c>
      <c r="Q71" s="96">
        <f t="shared" si="26"/>
        <v>0</v>
      </c>
    </row>
    <row r="72" spans="1:18" x14ac:dyDescent="0.2">
      <c r="A72" s="95" t="s">
        <v>68</v>
      </c>
      <c r="B72" s="95"/>
      <c r="C72" s="95"/>
      <c r="D72" s="92"/>
      <c r="E72" s="96">
        <f>SUM(E62:E71)</f>
        <v>0</v>
      </c>
      <c r="F72" s="96">
        <f t="shared" ref="F72:Q72" si="28">SUM(F62:F71)</f>
        <v>0</v>
      </c>
      <c r="G72" s="96">
        <f t="shared" si="28"/>
        <v>0</v>
      </c>
      <c r="H72" s="96">
        <f t="shared" si="28"/>
        <v>0</v>
      </c>
      <c r="I72" s="96">
        <f t="shared" si="28"/>
        <v>0</v>
      </c>
      <c r="J72" s="96">
        <f t="shared" si="28"/>
        <v>0</v>
      </c>
      <c r="K72" s="96">
        <f t="shared" si="28"/>
        <v>0</v>
      </c>
      <c r="L72" s="96">
        <f t="shared" si="28"/>
        <v>0</v>
      </c>
      <c r="M72" s="96">
        <f t="shared" si="28"/>
        <v>0</v>
      </c>
      <c r="N72" s="96">
        <f t="shared" si="28"/>
        <v>0</v>
      </c>
      <c r="O72" s="96">
        <f t="shared" si="28"/>
        <v>0</v>
      </c>
      <c r="P72" s="96">
        <f t="shared" si="28"/>
        <v>0</v>
      </c>
      <c r="Q72" s="96">
        <f t="shared" si="28"/>
        <v>0</v>
      </c>
    </row>
    <row r="73" spans="1:18" x14ac:dyDescent="0.2">
      <c r="A73" s="95"/>
      <c r="B73" s="95"/>
      <c r="C73" s="95"/>
      <c r="D73" s="92"/>
      <c r="E73" s="96"/>
      <c r="F73" s="96"/>
      <c r="G73" s="96"/>
      <c r="H73" s="96"/>
      <c r="I73" s="96"/>
      <c r="J73" s="96"/>
      <c r="K73" s="96"/>
      <c r="L73" s="96"/>
      <c r="M73" s="96"/>
      <c r="N73" s="96"/>
      <c r="O73" s="96"/>
      <c r="P73" s="96"/>
      <c r="Q73" s="96"/>
    </row>
    <row r="74" spans="1:18" x14ac:dyDescent="0.2">
      <c r="A74" s="95" t="s">
        <v>88</v>
      </c>
      <c r="B74" s="95"/>
      <c r="C74" s="95"/>
      <c r="D74" s="92"/>
      <c r="E74" s="96">
        <f t="shared" ref="E74:Q74" si="29">E27-E36-E59-E72</f>
        <v>0</v>
      </c>
      <c r="F74" s="96">
        <f t="shared" si="29"/>
        <v>0</v>
      </c>
      <c r="G74" s="96">
        <f t="shared" si="29"/>
        <v>0</v>
      </c>
      <c r="H74" s="96">
        <f t="shared" si="29"/>
        <v>0</v>
      </c>
      <c r="I74" s="96">
        <f t="shared" si="29"/>
        <v>0</v>
      </c>
      <c r="J74" s="96">
        <f t="shared" si="29"/>
        <v>0</v>
      </c>
      <c r="K74" s="96">
        <f t="shared" si="29"/>
        <v>0</v>
      </c>
      <c r="L74" s="96">
        <f t="shared" si="29"/>
        <v>0</v>
      </c>
      <c r="M74" s="96">
        <f t="shared" si="29"/>
        <v>0</v>
      </c>
      <c r="N74" s="96">
        <f t="shared" si="29"/>
        <v>0</v>
      </c>
      <c r="O74" s="96">
        <f t="shared" si="29"/>
        <v>0</v>
      </c>
      <c r="P74" s="96">
        <f t="shared" si="29"/>
        <v>0</v>
      </c>
      <c r="Q74" s="96">
        <f t="shared" si="29"/>
        <v>0</v>
      </c>
    </row>
    <row r="75" spans="1:18" x14ac:dyDescent="0.2">
      <c r="A75" s="259" t="s">
        <v>217</v>
      </c>
      <c r="B75" s="259"/>
      <c r="C75" s="259"/>
      <c r="D75" s="188"/>
      <c r="E75" s="187">
        <f t="shared" ref="E75:Q75" si="30">E27-E36-E59</f>
        <v>0</v>
      </c>
      <c r="F75" s="187">
        <f t="shared" si="30"/>
        <v>0</v>
      </c>
      <c r="G75" s="187">
        <f t="shared" si="30"/>
        <v>0</v>
      </c>
      <c r="H75" s="187">
        <f t="shared" si="30"/>
        <v>0</v>
      </c>
      <c r="I75" s="187">
        <f t="shared" si="30"/>
        <v>0</v>
      </c>
      <c r="J75" s="187">
        <f t="shared" si="30"/>
        <v>0</v>
      </c>
      <c r="K75" s="187">
        <f t="shared" si="30"/>
        <v>0</v>
      </c>
      <c r="L75" s="187">
        <f t="shared" si="30"/>
        <v>0</v>
      </c>
      <c r="M75" s="187">
        <f t="shared" si="30"/>
        <v>0</v>
      </c>
      <c r="N75" s="187">
        <f t="shared" si="30"/>
        <v>0</v>
      </c>
      <c r="O75" s="187">
        <f t="shared" si="30"/>
        <v>0</v>
      </c>
      <c r="P75" s="187">
        <f t="shared" si="30"/>
        <v>0</v>
      </c>
      <c r="Q75" s="187">
        <f t="shared" si="30"/>
        <v>0</v>
      </c>
      <c r="R75" s="188"/>
    </row>
    <row r="76" spans="1:18" x14ac:dyDescent="0.2">
      <c r="A76" s="259"/>
      <c r="B76" s="259"/>
      <c r="C76" s="259"/>
      <c r="D76" s="188"/>
      <c r="E76" s="188"/>
      <c r="F76" s="188"/>
      <c r="G76" s="188"/>
      <c r="H76" s="188"/>
      <c r="I76" s="188"/>
      <c r="J76" s="188"/>
      <c r="K76" s="188"/>
      <c r="L76" s="188"/>
      <c r="M76" s="188"/>
      <c r="N76" s="188"/>
      <c r="O76" s="188"/>
      <c r="P76" s="188"/>
      <c r="Q76" s="189"/>
      <c r="R76" s="188"/>
    </row>
    <row r="77" spans="1:18" x14ac:dyDescent="0.2">
      <c r="A77" s="259"/>
      <c r="B77" s="259"/>
      <c r="C77" s="259"/>
      <c r="D77" s="188"/>
      <c r="E77" s="188"/>
      <c r="F77" s="188"/>
      <c r="G77" s="188"/>
      <c r="H77" s="188"/>
      <c r="I77" s="188"/>
      <c r="J77" s="188"/>
      <c r="K77" s="188"/>
      <c r="L77" s="188"/>
      <c r="M77" s="188"/>
      <c r="N77" s="188"/>
      <c r="O77" s="188"/>
      <c r="P77" s="188"/>
      <c r="Q77" s="188"/>
      <c r="R77" s="188"/>
    </row>
    <row r="78" spans="1:18" x14ac:dyDescent="0.2">
      <c r="A78" s="259"/>
      <c r="B78" s="259"/>
      <c r="C78" s="259"/>
      <c r="D78" s="188"/>
      <c r="E78" s="189">
        <f t="shared" ref="E78:P78" si="31">E27-E36-E59-E63-E65-E66-E67</f>
        <v>0</v>
      </c>
      <c r="F78" s="189">
        <f t="shared" si="31"/>
        <v>0</v>
      </c>
      <c r="G78" s="189">
        <f t="shared" si="31"/>
        <v>0</v>
      </c>
      <c r="H78" s="189">
        <f t="shared" si="31"/>
        <v>0</v>
      </c>
      <c r="I78" s="189">
        <f t="shared" si="31"/>
        <v>0</v>
      </c>
      <c r="J78" s="189">
        <f t="shared" si="31"/>
        <v>0</v>
      </c>
      <c r="K78" s="189">
        <f t="shared" si="31"/>
        <v>0</v>
      </c>
      <c r="L78" s="189">
        <f t="shared" si="31"/>
        <v>0</v>
      </c>
      <c r="M78" s="189">
        <f t="shared" si="31"/>
        <v>0</v>
      </c>
      <c r="N78" s="189">
        <f t="shared" si="31"/>
        <v>0</v>
      </c>
      <c r="O78" s="189">
        <f t="shared" si="31"/>
        <v>0</v>
      </c>
      <c r="P78" s="189">
        <f t="shared" si="31"/>
        <v>0</v>
      </c>
      <c r="Q78" s="188"/>
      <c r="R78" s="188"/>
    </row>
    <row r="79" spans="1:18" x14ac:dyDescent="0.2">
      <c r="A79" s="259"/>
      <c r="B79" s="259"/>
      <c r="C79" s="259"/>
      <c r="D79" s="188"/>
      <c r="E79" s="189">
        <f>E78</f>
        <v>0</v>
      </c>
      <c r="F79" s="189">
        <f>E79+F78</f>
        <v>0</v>
      </c>
      <c r="G79" s="189">
        <f t="shared" ref="G79:P79" si="32">F79+G78</f>
        <v>0</v>
      </c>
      <c r="H79" s="189">
        <f t="shared" si="32"/>
        <v>0</v>
      </c>
      <c r="I79" s="189">
        <f t="shared" si="32"/>
        <v>0</v>
      </c>
      <c r="J79" s="189">
        <f t="shared" si="32"/>
        <v>0</v>
      </c>
      <c r="K79" s="189">
        <f t="shared" si="32"/>
        <v>0</v>
      </c>
      <c r="L79" s="189">
        <f t="shared" si="32"/>
        <v>0</v>
      </c>
      <c r="M79" s="189">
        <f t="shared" si="32"/>
        <v>0</v>
      </c>
      <c r="N79" s="189">
        <f t="shared" si="32"/>
        <v>0</v>
      </c>
      <c r="O79" s="189">
        <f t="shared" si="32"/>
        <v>0</v>
      </c>
      <c r="P79" s="189">
        <f t="shared" si="32"/>
        <v>0</v>
      </c>
      <c r="Q79" s="188"/>
      <c r="R79" s="188"/>
    </row>
    <row r="80" spans="1:18" x14ac:dyDescent="0.2">
      <c r="A80" s="260"/>
      <c r="B80" s="260"/>
      <c r="C80" s="260"/>
      <c r="D80" s="434" t="s">
        <v>262</v>
      </c>
      <c r="E80" s="434"/>
      <c r="F80" s="434"/>
      <c r="G80" s="434"/>
      <c r="H80" s="434"/>
      <c r="I80" s="434"/>
      <c r="J80" s="188"/>
      <c r="K80" s="188"/>
      <c r="L80" s="188"/>
      <c r="M80" s="188"/>
      <c r="N80" s="188"/>
      <c r="O80" s="188"/>
      <c r="P80" s="189"/>
      <c r="Q80" s="188"/>
      <c r="R80" s="188"/>
    </row>
    <row r="81" spans="1:18" x14ac:dyDescent="0.2">
      <c r="A81" s="260"/>
      <c r="B81" s="260"/>
      <c r="C81" s="260"/>
      <c r="D81" s="434"/>
      <c r="E81" s="434"/>
      <c r="F81" s="434"/>
      <c r="G81" s="434"/>
      <c r="H81" s="434"/>
      <c r="I81" s="434"/>
      <c r="J81" s="188"/>
      <c r="K81" s="188"/>
      <c r="L81" s="188"/>
      <c r="M81" s="188"/>
      <c r="N81" s="188"/>
      <c r="O81" s="188"/>
      <c r="P81" s="188"/>
      <c r="Q81" s="188"/>
      <c r="R81" s="188"/>
    </row>
    <row r="82" spans="1:18" ht="15" x14ac:dyDescent="0.25">
      <c r="D82" s="347"/>
      <c r="E82" s="184" t="s">
        <v>234</v>
      </c>
      <c r="F82" s="184" t="s">
        <v>235</v>
      </c>
      <c r="G82" s="184" t="s">
        <v>236</v>
      </c>
      <c r="H82" s="184" t="s">
        <v>354</v>
      </c>
      <c r="I82" s="184" t="s">
        <v>355</v>
      </c>
    </row>
    <row r="83" spans="1:18" ht="15" x14ac:dyDescent="0.25">
      <c r="D83" s="347" t="s">
        <v>262</v>
      </c>
      <c r="E83" s="348"/>
      <c r="F83" s="348"/>
      <c r="G83" s="348"/>
      <c r="H83" s="348"/>
      <c r="I83" s="348"/>
      <c r="K83" s="247"/>
      <c r="L83" s="247"/>
      <c r="M83" s="247"/>
      <c r="N83" s="247"/>
      <c r="O83" s="247"/>
    </row>
    <row r="84" spans="1:18" ht="14.25" x14ac:dyDescent="0.2">
      <c r="D84" s="349" t="str">
        <f>B9</f>
        <v>Revenue Channel 1</v>
      </c>
      <c r="E84" s="350">
        <f>'11. Year End Summary'!F6</f>
        <v>0</v>
      </c>
      <c r="F84" s="351">
        <f>'11. Year End Summary'!I6</f>
        <v>0</v>
      </c>
      <c r="G84" s="352">
        <f>'11. Year End Summary'!L6</f>
        <v>0</v>
      </c>
      <c r="H84" s="352">
        <f>'11. Year End Summary'!O6</f>
        <v>0</v>
      </c>
      <c r="I84" s="352">
        <f>'11. Year End Summary'!R6</f>
        <v>0</v>
      </c>
      <c r="K84" s="247"/>
      <c r="L84" s="247"/>
      <c r="M84" s="247"/>
      <c r="N84" s="247"/>
      <c r="O84" s="247"/>
    </row>
    <row r="85" spans="1:18" ht="14.25" x14ac:dyDescent="0.2">
      <c r="D85" s="349" t="str">
        <f>B10</f>
        <v>Revenue Channel 2</v>
      </c>
      <c r="E85" s="350">
        <f>'11. Year End Summary'!F7</f>
        <v>0</v>
      </c>
      <c r="F85" s="351">
        <f>'11. Year End Summary'!I7</f>
        <v>0</v>
      </c>
      <c r="G85" s="352">
        <f>'11. Year End Summary'!L7</f>
        <v>0</v>
      </c>
      <c r="H85" s="352">
        <f>'11. Year End Summary'!O7</f>
        <v>0</v>
      </c>
      <c r="I85" s="352">
        <f>'11. Year End Summary'!R7</f>
        <v>0</v>
      </c>
      <c r="K85" s="247"/>
      <c r="L85" s="247"/>
      <c r="M85" s="247"/>
      <c r="N85" s="247"/>
      <c r="O85" s="247"/>
    </row>
    <row r="86" spans="1:18" ht="14.25" x14ac:dyDescent="0.2">
      <c r="D86" s="349" t="str">
        <f>B11</f>
        <v>Revenue Channel 3</v>
      </c>
      <c r="E86" s="350">
        <f>'11. Year End Summary'!F8</f>
        <v>0</v>
      </c>
      <c r="F86" s="351">
        <f>'11. Year End Summary'!I8</f>
        <v>0</v>
      </c>
      <c r="G86" s="352">
        <f>'11. Year End Summary'!L8</f>
        <v>0</v>
      </c>
      <c r="H86" s="352">
        <f>'11. Year End Summary'!O8</f>
        <v>0</v>
      </c>
      <c r="I86" s="352">
        <f>'11. Year End Summary'!R8</f>
        <v>0</v>
      </c>
      <c r="K86" s="247"/>
      <c r="L86" s="247"/>
      <c r="M86" s="247"/>
      <c r="N86" s="247"/>
      <c r="O86" s="247"/>
    </row>
    <row r="87" spans="1:18" ht="14.25" x14ac:dyDescent="0.2">
      <c r="D87" s="349" t="str">
        <f>B12</f>
        <v>Revenue Channel 4</v>
      </c>
      <c r="E87" s="350">
        <f>'11. Year End Summary'!F9</f>
        <v>0</v>
      </c>
      <c r="F87" s="351">
        <f>'11. Year End Summary'!I9</f>
        <v>0</v>
      </c>
      <c r="G87" s="352">
        <f>'11. Year End Summary'!L9</f>
        <v>0</v>
      </c>
      <c r="H87" s="352">
        <f>'11. Year End Summary'!O9</f>
        <v>0</v>
      </c>
      <c r="I87" s="352">
        <f>'11. Year End Summary'!R9</f>
        <v>0</v>
      </c>
      <c r="K87" s="247"/>
      <c r="L87" s="247"/>
      <c r="M87" s="247"/>
      <c r="N87" s="247"/>
      <c r="O87" s="247"/>
    </row>
    <row r="88" spans="1:18" ht="15" x14ac:dyDescent="0.25">
      <c r="D88" s="347" t="s">
        <v>263</v>
      </c>
      <c r="E88" s="425">
        <f>SUM(E84:E87)</f>
        <v>0</v>
      </c>
      <c r="F88" s="425">
        <f>SUM(F84:F87)</f>
        <v>0</v>
      </c>
      <c r="G88" s="425">
        <f>SUM(G84:G87)</f>
        <v>0</v>
      </c>
      <c r="H88" s="425">
        <f>SUM(H84:H87)</f>
        <v>0</v>
      </c>
      <c r="I88" s="425">
        <f>SUM(I84:I87)</f>
        <v>0</v>
      </c>
      <c r="K88" s="247"/>
      <c r="L88" s="247"/>
      <c r="M88" s="247"/>
      <c r="N88" s="247"/>
      <c r="O88" s="247"/>
    </row>
    <row r="89" spans="1:18" ht="14.25" x14ac:dyDescent="0.2">
      <c r="D89" s="349"/>
      <c r="E89" s="353"/>
      <c r="F89" s="353"/>
      <c r="G89" s="353"/>
      <c r="H89" s="353"/>
      <c r="I89" s="353"/>
    </row>
    <row r="90" spans="1:18" ht="15" x14ac:dyDescent="0.25">
      <c r="D90" s="347" t="s">
        <v>264</v>
      </c>
      <c r="E90" s="325"/>
      <c r="F90" s="353"/>
      <c r="G90" s="353"/>
      <c r="H90" s="353"/>
      <c r="I90" s="353"/>
    </row>
    <row r="91" spans="1:18" ht="14.25" x14ac:dyDescent="0.2">
      <c r="D91" s="349" t="str">
        <f>B19</f>
        <v>Revenue Channel 1</v>
      </c>
      <c r="E91" s="354">
        <f>Q19</f>
        <v>0</v>
      </c>
      <c r="F91" s="354">
        <f>'11. Year End Summary'!I15</f>
        <v>0</v>
      </c>
      <c r="G91" s="354">
        <f>'11. Year End Summary'!L15</f>
        <v>0</v>
      </c>
      <c r="H91" s="354">
        <f>'11. Year End Summary'!O15</f>
        <v>0</v>
      </c>
      <c r="I91" s="354">
        <f>'11. Year End Summary'!R15</f>
        <v>0</v>
      </c>
    </row>
    <row r="92" spans="1:18" ht="14.25" x14ac:dyDescent="0.2">
      <c r="D92" s="349" t="str">
        <f>B20</f>
        <v>Revenue Channel 2</v>
      </c>
      <c r="E92" s="354">
        <f>Q20</f>
        <v>0</v>
      </c>
      <c r="F92" s="354">
        <f>'11. Year End Summary'!I16</f>
        <v>0</v>
      </c>
      <c r="G92" s="354">
        <f>'11. Year End Summary'!L16</f>
        <v>0</v>
      </c>
      <c r="H92" s="354">
        <f>'11. Year End Summary'!O16</f>
        <v>0</v>
      </c>
      <c r="I92" s="354">
        <f>'11. Year End Summary'!R16</f>
        <v>0</v>
      </c>
    </row>
    <row r="93" spans="1:18" ht="14.25" x14ac:dyDescent="0.2">
      <c r="D93" s="349" t="str">
        <f>B21</f>
        <v>Revenue Channel 3</v>
      </c>
      <c r="E93" s="354">
        <f>Q21</f>
        <v>0</v>
      </c>
      <c r="F93" s="354">
        <f>'11. Year End Summary'!I17</f>
        <v>0</v>
      </c>
      <c r="G93" s="354">
        <f>'11. Year End Summary'!L17</f>
        <v>0</v>
      </c>
      <c r="H93" s="354">
        <f>'11. Year End Summary'!O17</f>
        <v>0</v>
      </c>
      <c r="I93" s="354">
        <f>'11. Year End Summary'!R17</f>
        <v>0</v>
      </c>
    </row>
    <row r="94" spans="1:18" ht="14.25" x14ac:dyDescent="0.2">
      <c r="D94" s="349" t="str">
        <f>B22</f>
        <v>Revenue Channel 4</v>
      </c>
      <c r="E94" s="354">
        <f>Q22</f>
        <v>0</v>
      </c>
      <c r="F94" s="354">
        <f>'11. Year End Summary'!I18</f>
        <v>0</v>
      </c>
      <c r="G94" s="354">
        <f>'11. Year End Summary'!L18</f>
        <v>0</v>
      </c>
      <c r="H94" s="354">
        <f>'11. Year End Summary'!O18</f>
        <v>0</v>
      </c>
      <c r="I94" s="354">
        <f>'11. Year End Summary'!R18</f>
        <v>0</v>
      </c>
    </row>
    <row r="95" spans="1:18" ht="15" x14ac:dyDescent="0.25">
      <c r="D95" s="347" t="s">
        <v>265</v>
      </c>
      <c r="E95" s="425">
        <f>SUM(E91:E92)</f>
        <v>0</v>
      </c>
      <c r="F95" s="425">
        <f>SUM(F91:F92)</f>
        <v>0</v>
      </c>
      <c r="G95" s="425">
        <f>SUM(G91:G92)</f>
        <v>0</v>
      </c>
      <c r="H95" s="425">
        <f>SUM(H91:H92)</f>
        <v>0</v>
      </c>
      <c r="I95" s="425">
        <f>SUM(I91:I92)</f>
        <v>0</v>
      </c>
    </row>
    <row r="140" spans="4:9" x14ac:dyDescent="0.2">
      <c r="D140" s="434" t="s">
        <v>307</v>
      </c>
      <c r="E140" s="434"/>
      <c r="F140" s="434"/>
      <c r="G140" s="434"/>
      <c r="H140" s="434"/>
      <c r="I140" s="434"/>
    </row>
    <row r="141" spans="4:9" x14ac:dyDescent="0.2">
      <c r="D141" s="434"/>
      <c r="E141" s="434"/>
      <c r="F141" s="434"/>
      <c r="G141" s="434"/>
      <c r="H141" s="434"/>
      <c r="I141" s="434"/>
    </row>
    <row r="142" spans="4:9" ht="14.25" x14ac:dyDescent="0.2">
      <c r="D142" s="248"/>
      <c r="E142" s="184" t="s">
        <v>234</v>
      </c>
      <c r="F142" s="184" t="s">
        <v>235</v>
      </c>
      <c r="G142" s="184" t="s">
        <v>236</v>
      </c>
      <c r="H142" s="184" t="s">
        <v>354</v>
      </c>
      <c r="I142" s="184" t="s">
        <v>355</v>
      </c>
    </row>
    <row r="143" spans="4:9" ht="14.25" x14ac:dyDescent="0.2">
      <c r="D143" s="249" t="s">
        <v>215</v>
      </c>
      <c r="E143" s="422">
        <f>E88*1.15</f>
        <v>0</v>
      </c>
      <c r="F143" s="422">
        <f>F88*1.15</f>
        <v>0</v>
      </c>
      <c r="G143" s="422">
        <f>G88*1.15</f>
        <v>0</v>
      </c>
      <c r="H143" s="422">
        <f>H88*1.15</f>
        <v>0</v>
      </c>
      <c r="I143" s="422">
        <f>I88*1.15</f>
        <v>0</v>
      </c>
    </row>
    <row r="144" spans="4:9" ht="14.25" x14ac:dyDescent="0.2">
      <c r="D144" s="249" t="s">
        <v>305</v>
      </c>
      <c r="E144" s="422">
        <f>E95*1.15</f>
        <v>0</v>
      </c>
      <c r="F144" s="422">
        <f>F95*1.15</f>
        <v>0</v>
      </c>
      <c r="G144" s="422">
        <f>G95*1.15</f>
        <v>0</v>
      </c>
      <c r="H144" s="422">
        <f>H95*1.15</f>
        <v>0</v>
      </c>
      <c r="I144" s="422">
        <f>I95*1.15</f>
        <v>0</v>
      </c>
    </row>
    <row r="145" spans="4:9" ht="14.25" x14ac:dyDescent="0.2">
      <c r="D145" s="249" t="s">
        <v>23</v>
      </c>
      <c r="E145" s="422">
        <f>E143-E144</f>
        <v>0</v>
      </c>
      <c r="F145" s="422">
        <f>F143-F144</f>
        <v>0</v>
      </c>
      <c r="G145" s="422">
        <f>G143-G144</f>
        <v>0</v>
      </c>
      <c r="H145" s="422">
        <f>H143-H144</f>
        <v>0</v>
      </c>
      <c r="I145" s="422">
        <f>I143-I144</f>
        <v>0</v>
      </c>
    </row>
    <row r="146" spans="4:9" ht="14.25" x14ac:dyDescent="0.2">
      <c r="D146" s="249" t="s">
        <v>237</v>
      </c>
      <c r="E146" s="308" t="e">
        <f>E145/E143</f>
        <v>#DIV/0!</v>
      </c>
      <c r="F146" s="308" t="e">
        <f>F145/F143</f>
        <v>#DIV/0!</v>
      </c>
      <c r="G146" s="308" t="e">
        <f>G145/G143</f>
        <v>#DIV/0!</v>
      </c>
      <c r="H146" s="308" t="e">
        <f>H145/H143</f>
        <v>#DIV/0!</v>
      </c>
      <c r="I146" s="308" t="e">
        <f>I145/I143</f>
        <v>#DIV/0!</v>
      </c>
    </row>
    <row r="147" spans="4:9" ht="14.25" x14ac:dyDescent="0.2">
      <c r="D147" s="249" t="s">
        <v>306</v>
      </c>
      <c r="E147" s="423">
        <f>'11. Year End Summary'!O82*1000</f>
        <v>0</v>
      </c>
      <c r="F147" s="423">
        <f>'11. Year End Summary'!P82*1000</f>
        <v>0</v>
      </c>
      <c r="G147" s="423">
        <f>'11. Year End Summary'!Q82*1000</f>
        <v>0</v>
      </c>
      <c r="H147" s="423">
        <f>'11. Year End Summary'!R82*1000</f>
        <v>0</v>
      </c>
      <c r="I147" s="423">
        <f>'11. Year End Summary'!S82*1000</f>
        <v>0</v>
      </c>
    </row>
    <row r="148" spans="4:9" ht="14.25" x14ac:dyDescent="0.2">
      <c r="D148" s="249" t="s">
        <v>340</v>
      </c>
      <c r="E148" s="423">
        <f>'2. Salaries and Wages'!M35</f>
        <v>0</v>
      </c>
      <c r="F148" s="423">
        <f>'2. Salaries and Wages'!N35</f>
        <v>0</v>
      </c>
      <c r="G148" s="423">
        <f>'2. Salaries and Wages'!O35</f>
        <v>0</v>
      </c>
      <c r="H148" s="423">
        <f>'2. Salaries and Wages'!P35</f>
        <v>0</v>
      </c>
      <c r="I148" s="423">
        <f>'2. Salaries and Wages'!Q35</f>
        <v>0</v>
      </c>
    </row>
    <row r="149" spans="4:9" ht="14.25" x14ac:dyDescent="0.2">
      <c r="D149" s="249" t="s">
        <v>331</v>
      </c>
      <c r="E149" s="422">
        <f>E145-E147-E148</f>
        <v>0</v>
      </c>
      <c r="F149" s="422">
        <f>F145-F147-F148</f>
        <v>0</v>
      </c>
      <c r="G149" s="422">
        <f>G145-G147-G148</f>
        <v>0</v>
      </c>
      <c r="H149" s="422">
        <f>H145-H147-H148</f>
        <v>0</v>
      </c>
      <c r="I149" s="422">
        <f>I145-I147-I148</f>
        <v>0</v>
      </c>
    </row>
    <row r="150" spans="4:9" ht="14.25" x14ac:dyDescent="0.2">
      <c r="D150" s="249" t="s">
        <v>332</v>
      </c>
      <c r="E150" s="309" t="e">
        <f>E149/E143</f>
        <v>#DIV/0!</v>
      </c>
      <c r="F150" s="309" t="e">
        <f>F149/F143</f>
        <v>#DIV/0!</v>
      </c>
      <c r="G150" s="309" t="e">
        <f>G149/G143</f>
        <v>#DIV/0!</v>
      </c>
      <c r="H150" s="309" t="e">
        <f>H149/H143</f>
        <v>#DIV/0!</v>
      </c>
      <c r="I150" s="309" t="e">
        <f>I149/I143</f>
        <v>#DIV/0!</v>
      </c>
    </row>
    <row r="153" spans="4:9" x14ac:dyDescent="0.2">
      <c r="D153" s="434" t="s">
        <v>308</v>
      </c>
      <c r="E153" s="434"/>
      <c r="F153" s="434"/>
      <c r="G153" s="434"/>
      <c r="H153" s="434"/>
      <c r="I153" s="434"/>
    </row>
    <row r="154" spans="4:9" x14ac:dyDescent="0.2">
      <c r="D154" s="434"/>
      <c r="E154" s="434"/>
      <c r="F154" s="434"/>
      <c r="G154" s="434"/>
      <c r="H154" s="434"/>
      <c r="I154" s="434"/>
    </row>
    <row r="155" spans="4:9" ht="14.25" x14ac:dyDescent="0.2">
      <c r="D155" s="248"/>
      <c r="E155" s="184" t="s">
        <v>234</v>
      </c>
      <c r="F155" s="184" t="s">
        <v>235</v>
      </c>
      <c r="G155" s="184" t="s">
        <v>236</v>
      </c>
      <c r="H155" s="184" t="s">
        <v>354</v>
      </c>
      <c r="I155" s="184" t="s">
        <v>355</v>
      </c>
    </row>
    <row r="156" spans="4:9" ht="14.25" x14ac:dyDescent="0.2">
      <c r="D156" s="249" t="s">
        <v>215</v>
      </c>
      <c r="E156" s="422">
        <f>E88*0.85</f>
        <v>0</v>
      </c>
      <c r="F156" s="422">
        <f>F88*0.85</f>
        <v>0</v>
      </c>
      <c r="G156" s="422">
        <f>G88*0.85</f>
        <v>0</v>
      </c>
      <c r="H156" s="422">
        <f>H88*0.85</f>
        <v>0</v>
      </c>
      <c r="I156" s="422">
        <f>I88*0.85</f>
        <v>0</v>
      </c>
    </row>
    <row r="157" spans="4:9" ht="14.25" x14ac:dyDescent="0.2">
      <c r="D157" s="249" t="s">
        <v>305</v>
      </c>
      <c r="E157" s="422">
        <f>E95*0.85</f>
        <v>0</v>
      </c>
      <c r="F157" s="422">
        <f>F95*0.85</f>
        <v>0</v>
      </c>
      <c r="G157" s="422">
        <f>G95*0.85</f>
        <v>0</v>
      </c>
      <c r="H157" s="422">
        <f>H95*0.85</f>
        <v>0</v>
      </c>
      <c r="I157" s="422">
        <f>I95*0.85</f>
        <v>0</v>
      </c>
    </row>
    <row r="158" spans="4:9" ht="14.25" x14ac:dyDescent="0.2">
      <c r="D158" s="249" t="s">
        <v>23</v>
      </c>
      <c r="E158" s="422">
        <f>E156-E157</f>
        <v>0</v>
      </c>
      <c r="F158" s="422">
        <f>F156-F157</f>
        <v>0</v>
      </c>
      <c r="G158" s="422">
        <f>G156-G157</f>
        <v>0</v>
      </c>
      <c r="H158" s="422">
        <f>H156-H157</f>
        <v>0</v>
      </c>
      <c r="I158" s="422">
        <f>I156-I157</f>
        <v>0</v>
      </c>
    </row>
    <row r="159" spans="4:9" ht="14.25" x14ac:dyDescent="0.2">
      <c r="D159" s="249" t="s">
        <v>219</v>
      </c>
      <c r="E159" s="400" t="e">
        <f>E158/E156</f>
        <v>#DIV/0!</v>
      </c>
      <c r="F159" s="400" t="e">
        <f>F158/F156</f>
        <v>#DIV/0!</v>
      </c>
      <c r="G159" s="400" t="e">
        <f>G158/G156</f>
        <v>#DIV/0!</v>
      </c>
      <c r="H159" s="400" t="e">
        <f>H158/H156</f>
        <v>#DIV/0!</v>
      </c>
      <c r="I159" s="400" t="e">
        <f>I158/I156</f>
        <v>#DIV/0!</v>
      </c>
    </row>
    <row r="160" spans="4:9" ht="14.25" x14ac:dyDescent="0.2">
      <c r="D160" s="249" t="s">
        <v>306</v>
      </c>
      <c r="E160" s="423">
        <f t="shared" ref="E160:I161" si="33">E147</f>
        <v>0</v>
      </c>
      <c r="F160" s="422">
        <f t="shared" si="33"/>
        <v>0</v>
      </c>
      <c r="G160" s="422">
        <f t="shared" si="33"/>
        <v>0</v>
      </c>
      <c r="H160" s="422">
        <f t="shared" si="33"/>
        <v>0</v>
      </c>
      <c r="I160" s="422">
        <f t="shared" si="33"/>
        <v>0</v>
      </c>
    </row>
    <row r="161" spans="4:29" ht="14.25" x14ac:dyDescent="0.2">
      <c r="D161" s="249" t="s">
        <v>340</v>
      </c>
      <c r="E161" s="423">
        <f t="shared" si="33"/>
        <v>0</v>
      </c>
      <c r="F161" s="423">
        <f t="shared" si="33"/>
        <v>0</v>
      </c>
      <c r="G161" s="423">
        <f t="shared" si="33"/>
        <v>0</v>
      </c>
      <c r="H161" s="423">
        <f t="shared" si="33"/>
        <v>0</v>
      </c>
      <c r="I161" s="423">
        <f t="shared" si="33"/>
        <v>0</v>
      </c>
    </row>
    <row r="162" spans="4:29" ht="14.25" x14ac:dyDescent="0.2">
      <c r="D162" s="249" t="s">
        <v>331</v>
      </c>
      <c r="E162" s="422">
        <f>E158-E160-E161</f>
        <v>0</v>
      </c>
      <c r="F162" s="422">
        <f>F158-F160-F161</f>
        <v>0</v>
      </c>
      <c r="G162" s="422">
        <f>G158-G160-G161</f>
        <v>0</v>
      </c>
      <c r="H162" s="422">
        <f>H158-H160-H161</f>
        <v>0</v>
      </c>
      <c r="I162" s="422">
        <f>I158-I160-I161</f>
        <v>0</v>
      </c>
    </row>
    <row r="163" spans="4:29" ht="14.25" x14ac:dyDescent="0.2">
      <c r="D163" s="249" t="s">
        <v>332</v>
      </c>
      <c r="E163" s="309" t="e">
        <f>E162/E156</f>
        <v>#DIV/0!</v>
      </c>
      <c r="F163" s="309" t="e">
        <f>F162/F156</f>
        <v>#DIV/0!</v>
      </c>
      <c r="G163" s="309" t="e">
        <f>G162/G156</f>
        <v>#DIV/0!</v>
      </c>
      <c r="H163" s="309" t="e">
        <f>H162/H156</f>
        <v>#DIV/0!</v>
      </c>
      <c r="I163" s="309" t="e">
        <f>I162/I156</f>
        <v>#DIV/0!</v>
      </c>
    </row>
    <row r="165" spans="4:29" x14ac:dyDescent="0.2">
      <c r="E165" s="262" t="s">
        <v>240</v>
      </c>
      <c r="F165" s="262" t="s">
        <v>235</v>
      </c>
      <c r="G165" s="262" t="s">
        <v>236</v>
      </c>
      <c r="H165" s="262" t="s">
        <v>354</v>
      </c>
      <c r="I165" s="262" t="s">
        <v>355</v>
      </c>
    </row>
    <row r="166" spans="4:29" ht="12.75" x14ac:dyDescent="0.2">
      <c r="D166" s="212" t="s">
        <v>334</v>
      </c>
      <c r="E166" s="424">
        <f>E143</f>
        <v>0</v>
      </c>
      <c r="F166" s="424">
        <f>F143</f>
        <v>0</v>
      </c>
      <c r="G166" s="424">
        <f>G143</f>
        <v>0</v>
      </c>
      <c r="H166" s="424">
        <f>H143</f>
        <v>0</v>
      </c>
      <c r="I166" s="424">
        <f>I143</f>
        <v>0</v>
      </c>
    </row>
    <row r="167" spans="4:29" ht="12.75" x14ac:dyDescent="0.2">
      <c r="D167" s="212" t="s">
        <v>336</v>
      </c>
      <c r="E167" s="424">
        <f>E88</f>
        <v>0</v>
      </c>
      <c r="F167" s="424">
        <f>F88</f>
        <v>0</v>
      </c>
      <c r="G167" s="424">
        <f>G88</f>
        <v>0</v>
      </c>
      <c r="H167" s="424">
        <f>H88</f>
        <v>0</v>
      </c>
      <c r="I167" s="424">
        <f>I88</f>
        <v>0</v>
      </c>
    </row>
    <row r="168" spans="4:29" x14ac:dyDescent="0.2">
      <c r="D168" s="92" t="s">
        <v>335</v>
      </c>
      <c r="E168" s="424">
        <f>E156</f>
        <v>0</v>
      </c>
      <c r="F168" s="424">
        <f>F156</f>
        <v>0</v>
      </c>
      <c r="G168" s="424">
        <f>G156</f>
        <v>0</v>
      </c>
      <c r="H168" s="424">
        <f>H156</f>
        <v>0</v>
      </c>
      <c r="I168" s="424">
        <f>I156</f>
        <v>0</v>
      </c>
    </row>
    <row r="169" spans="4:29" x14ac:dyDescent="0.2">
      <c r="D169" s="92"/>
      <c r="E169" s="92"/>
      <c r="F169" s="92"/>
      <c r="G169" s="92"/>
      <c r="H169" s="92"/>
      <c r="I169" s="92"/>
      <c r="J169" s="92"/>
      <c r="K169" s="92"/>
      <c r="L169" s="92"/>
      <c r="M169" s="92"/>
      <c r="N169" s="92"/>
      <c r="O169" s="92"/>
      <c r="P169" s="92"/>
    </row>
    <row r="170" spans="4:29" x14ac:dyDescent="0.2">
      <c r="D170" s="92" t="s">
        <v>266</v>
      </c>
      <c r="E170" s="92"/>
      <c r="F170" s="92"/>
      <c r="G170" s="92"/>
      <c r="H170" s="92"/>
      <c r="I170" s="92"/>
      <c r="J170" s="92"/>
      <c r="K170" s="92"/>
      <c r="L170" s="92"/>
      <c r="M170" s="92"/>
      <c r="N170" s="92"/>
      <c r="O170" s="92"/>
      <c r="P170" s="92"/>
    </row>
    <row r="171" spans="4:29" x14ac:dyDescent="0.2">
      <c r="D171" s="264" t="s">
        <v>222</v>
      </c>
      <c r="E171" s="264" t="s">
        <v>223</v>
      </c>
      <c r="F171" s="264" t="s">
        <v>224</v>
      </c>
      <c r="G171" s="264" t="s">
        <v>225</v>
      </c>
      <c r="H171" s="264" t="s">
        <v>226</v>
      </c>
      <c r="I171" s="264" t="s">
        <v>227</v>
      </c>
      <c r="J171" s="264" t="s">
        <v>228</v>
      </c>
      <c r="K171" s="264" t="s">
        <v>229</v>
      </c>
      <c r="L171" s="264" t="s">
        <v>230</v>
      </c>
      <c r="M171" s="264" t="s">
        <v>231</v>
      </c>
      <c r="N171" s="264" t="s">
        <v>232</v>
      </c>
      <c r="O171" s="264" t="s">
        <v>233</v>
      </c>
      <c r="P171" s="92"/>
    </row>
    <row r="172" spans="4:29" x14ac:dyDescent="0.2">
      <c r="D172" s="265">
        <f t="shared" ref="D172:O172" si="34">E16</f>
        <v>0</v>
      </c>
      <c r="E172" s="265">
        <f t="shared" si="34"/>
        <v>0</v>
      </c>
      <c r="F172" s="265">
        <f t="shared" si="34"/>
        <v>0</v>
      </c>
      <c r="G172" s="265">
        <f t="shared" si="34"/>
        <v>0</v>
      </c>
      <c r="H172" s="265">
        <f t="shared" si="34"/>
        <v>0</v>
      </c>
      <c r="I172" s="265">
        <f t="shared" si="34"/>
        <v>0</v>
      </c>
      <c r="J172" s="265">
        <f t="shared" si="34"/>
        <v>0</v>
      </c>
      <c r="K172" s="265">
        <f t="shared" si="34"/>
        <v>0</v>
      </c>
      <c r="L172" s="265">
        <f t="shared" si="34"/>
        <v>0</v>
      </c>
      <c r="M172" s="265">
        <f t="shared" si="34"/>
        <v>0</v>
      </c>
      <c r="N172" s="265">
        <f t="shared" si="34"/>
        <v>0</v>
      </c>
      <c r="O172" s="265">
        <f t="shared" si="34"/>
        <v>0</v>
      </c>
      <c r="P172" s="92"/>
    </row>
    <row r="173" spans="4:29" x14ac:dyDescent="0.2">
      <c r="D173" s="92"/>
      <c r="E173" s="92"/>
      <c r="F173" s="92"/>
      <c r="G173" s="92"/>
      <c r="H173" s="92"/>
      <c r="I173" s="92"/>
      <c r="J173" s="92"/>
      <c r="K173" s="92"/>
      <c r="L173" s="92"/>
      <c r="M173" s="92"/>
      <c r="N173" s="92"/>
      <c r="O173" s="92"/>
      <c r="P173" s="92"/>
    </row>
    <row r="174" spans="4:29" x14ac:dyDescent="0.2">
      <c r="D174" s="92"/>
      <c r="E174" s="92"/>
      <c r="F174" s="92"/>
      <c r="G174" s="92"/>
      <c r="H174" s="266"/>
      <c r="I174" s="266"/>
      <c r="J174" s="266"/>
      <c r="K174" s="266"/>
      <c r="L174" s="266"/>
      <c r="M174" s="266"/>
      <c r="N174" s="266"/>
      <c r="O174" s="266"/>
      <c r="P174" s="92"/>
      <c r="Q174" s="92"/>
      <c r="R174" s="92"/>
      <c r="S174" s="92"/>
      <c r="T174" s="92"/>
      <c r="U174" s="92"/>
      <c r="V174" s="92"/>
      <c r="W174" s="92"/>
      <c r="X174" s="92"/>
      <c r="Y174" s="92"/>
      <c r="Z174" s="92"/>
      <c r="AA174" s="92"/>
      <c r="AB174" s="92"/>
      <c r="AC174" s="92"/>
    </row>
    <row r="175" spans="4:29" x14ac:dyDescent="0.2">
      <c r="D175" s="92" t="s">
        <v>267</v>
      </c>
      <c r="E175" s="264" t="str">
        <f>'11. Year End Summary'!O79</f>
        <v xml:space="preserve">Year 1 </v>
      </c>
      <c r="F175" s="264" t="str">
        <f>'11. Year End Summary'!P79</f>
        <v>Year 2</v>
      </c>
      <c r="G175" s="264" t="str">
        <f>'11. Year End Summary'!Q79</f>
        <v>Year 3</v>
      </c>
      <c r="H175" s="264" t="s">
        <v>354</v>
      </c>
      <c r="I175" s="264" t="s">
        <v>355</v>
      </c>
      <c r="J175" s="267" t="s">
        <v>228</v>
      </c>
      <c r="K175" s="267" t="s">
        <v>229</v>
      </c>
      <c r="L175" s="267" t="s">
        <v>230</v>
      </c>
      <c r="M175" s="267" t="s">
        <v>231</v>
      </c>
      <c r="N175" s="267" t="s">
        <v>232</v>
      </c>
      <c r="O175" s="267" t="s">
        <v>233</v>
      </c>
      <c r="P175" s="264"/>
      <c r="Q175" s="92"/>
      <c r="R175" s="92"/>
      <c r="S175" s="92"/>
      <c r="T175" s="92"/>
      <c r="U175" s="92"/>
      <c r="V175" s="92"/>
      <c r="W175" s="92"/>
      <c r="X175" s="92"/>
      <c r="Y175" s="92"/>
      <c r="Z175" s="92"/>
      <c r="AA175" s="92"/>
      <c r="AB175" s="92"/>
      <c r="AC175" s="92"/>
    </row>
    <row r="176" spans="4:29" x14ac:dyDescent="0.2">
      <c r="D176" s="92"/>
      <c r="E176" s="264">
        <f>'11. Year End Summary'!O80</f>
        <v>0</v>
      </c>
      <c r="F176" s="264">
        <f>'11. Year End Summary'!P80</f>
        <v>0</v>
      </c>
      <c r="G176" s="268">
        <f>'11. Year End Summary'!Q80</f>
        <v>0</v>
      </c>
      <c r="H176" s="268">
        <f>'11. Year End Summary'!R80</f>
        <v>0</v>
      </c>
      <c r="I176" s="268">
        <f>'11. Year End Summary'!S80</f>
        <v>0</v>
      </c>
      <c r="J176" s="269">
        <f t="shared" ref="J176:O176" si="35">K16</f>
        <v>0</v>
      </c>
      <c r="K176" s="269">
        <f t="shared" si="35"/>
        <v>0</v>
      </c>
      <c r="L176" s="269">
        <f t="shared" si="35"/>
        <v>0</v>
      </c>
      <c r="M176" s="269">
        <f t="shared" si="35"/>
        <v>0</v>
      </c>
      <c r="N176" s="269">
        <f t="shared" si="35"/>
        <v>0</v>
      </c>
      <c r="O176" s="269">
        <f t="shared" si="35"/>
        <v>0</v>
      </c>
      <c r="P176" s="264"/>
      <c r="Q176" s="92"/>
      <c r="R176" s="92"/>
      <c r="S176" s="92"/>
      <c r="T176" s="92"/>
      <c r="U176" s="92"/>
      <c r="V176" s="92"/>
      <c r="W176" s="92"/>
      <c r="X176" s="92"/>
      <c r="Y176" s="92"/>
      <c r="Z176" s="92"/>
      <c r="AA176" s="92"/>
      <c r="AB176" s="92"/>
      <c r="AC176" s="92"/>
    </row>
    <row r="177" spans="4:29" x14ac:dyDescent="0.2">
      <c r="D177" s="92"/>
      <c r="E177" s="92"/>
      <c r="F177" s="92"/>
      <c r="G177" s="92"/>
      <c r="H177" s="266"/>
      <c r="I177" s="266"/>
      <c r="J177" s="266"/>
      <c r="K177" s="266"/>
      <c r="L177" s="266"/>
      <c r="M177" s="266"/>
      <c r="N177" s="266"/>
      <c r="O177" s="266"/>
      <c r="P177" s="92"/>
      <c r="Q177" s="92"/>
      <c r="R177" s="92"/>
      <c r="S177" s="92"/>
      <c r="T177" s="92"/>
      <c r="U177" s="92"/>
      <c r="V177" s="92"/>
      <c r="W177" s="92"/>
      <c r="X177" s="92"/>
      <c r="Y177" s="92"/>
      <c r="Z177" s="92"/>
      <c r="AA177" s="92"/>
      <c r="AB177" s="92"/>
      <c r="AC177" s="92"/>
    </row>
    <row r="178" spans="4:29" x14ac:dyDescent="0.2">
      <c r="D178" s="92"/>
      <c r="E178" s="92"/>
      <c r="F178" s="92"/>
      <c r="G178" s="92"/>
      <c r="H178" s="92"/>
      <c r="I178" s="92"/>
      <c r="J178" s="92"/>
      <c r="K178" s="92"/>
      <c r="L178" s="92"/>
      <c r="M178" s="92"/>
      <c r="N178" s="92"/>
      <c r="O178" s="92"/>
      <c r="P178" s="92"/>
      <c r="Q178" s="92"/>
      <c r="R178" s="92"/>
      <c r="S178" s="92"/>
      <c r="T178" s="92"/>
      <c r="U178" s="92"/>
      <c r="V178" s="92"/>
      <c r="W178" s="92"/>
      <c r="X178" s="92"/>
      <c r="Y178" s="92"/>
      <c r="Z178" s="92"/>
      <c r="AA178" s="92"/>
      <c r="AB178" s="92"/>
      <c r="AC178" s="92"/>
    </row>
    <row r="179" spans="4:29" x14ac:dyDescent="0.2">
      <c r="D179" s="437" t="s">
        <v>327</v>
      </c>
      <c r="E179" s="437"/>
      <c r="F179" s="437"/>
      <c r="G179" s="437"/>
      <c r="H179" s="437"/>
      <c r="I179" s="437"/>
      <c r="J179" s="437"/>
      <c r="K179" s="437"/>
      <c r="L179" s="437"/>
      <c r="M179" s="437"/>
      <c r="N179" s="437"/>
      <c r="O179" s="437"/>
      <c r="P179" s="437"/>
      <c r="Q179" s="92"/>
      <c r="R179" s="92"/>
      <c r="S179" s="92"/>
      <c r="T179" s="92"/>
      <c r="U179" s="92"/>
      <c r="V179" s="92"/>
      <c r="W179" s="92"/>
      <c r="X179" s="92"/>
      <c r="Y179" s="92"/>
      <c r="Z179" s="92"/>
      <c r="AA179" s="92"/>
      <c r="AB179" s="92"/>
      <c r="AC179" s="92"/>
    </row>
    <row r="180" spans="4:29" x14ac:dyDescent="0.2">
      <c r="D180" s="437"/>
      <c r="E180" s="437"/>
      <c r="F180" s="437"/>
      <c r="G180" s="437"/>
      <c r="H180" s="437"/>
      <c r="I180" s="437"/>
      <c r="J180" s="437"/>
      <c r="K180" s="437"/>
      <c r="L180" s="437"/>
      <c r="M180" s="437"/>
      <c r="N180" s="437"/>
      <c r="O180" s="437"/>
      <c r="P180" s="437"/>
      <c r="Q180" s="92"/>
      <c r="R180" s="92"/>
      <c r="S180" s="92"/>
      <c r="T180" s="92"/>
      <c r="U180" s="92"/>
      <c r="V180" s="92"/>
      <c r="W180" s="92"/>
      <c r="X180" s="92"/>
      <c r="Y180" s="92"/>
      <c r="Z180" s="92"/>
      <c r="AA180" s="92"/>
      <c r="AB180" s="92"/>
      <c r="AC180" s="92"/>
    </row>
    <row r="181" spans="4:29" ht="20.25" x14ac:dyDescent="0.25">
      <c r="D181" s="270"/>
      <c r="E181" s="210" t="s">
        <v>222</v>
      </c>
      <c r="F181" s="210" t="s">
        <v>223</v>
      </c>
      <c r="G181" s="210" t="s">
        <v>224</v>
      </c>
      <c r="H181" s="210" t="s">
        <v>225</v>
      </c>
      <c r="I181" s="210" t="s">
        <v>226</v>
      </c>
      <c r="J181" s="210" t="s">
        <v>227</v>
      </c>
      <c r="K181" s="210" t="s">
        <v>228</v>
      </c>
      <c r="L181" s="210" t="s">
        <v>229</v>
      </c>
      <c r="M181" s="210" t="s">
        <v>230</v>
      </c>
      <c r="N181" s="210" t="s">
        <v>231</v>
      </c>
      <c r="O181" s="210" t="s">
        <v>232</v>
      </c>
      <c r="P181" s="210" t="s">
        <v>233</v>
      </c>
      <c r="Q181" s="92"/>
      <c r="R181" s="92"/>
      <c r="S181" s="92"/>
      <c r="T181" s="92"/>
      <c r="U181" s="92"/>
      <c r="V181" s="92"/>
      <c r="W181" s="92"/>
      <c r="X181" s="92"/>
      <c r="Y181" s="92"/>
      <c r="Z181" s="92"/>
      <c r="AA181" s="92"/>
      <c r="AB181" s="92"/>
      <c r="AC181" s="92"/>
    </row>
    <row r="182" spans="4:29" ht="20.25" x14ac:dyDescent="0.3">
      <c r="D182" s="271" t="s">
        <v>215</v>
      </c>
      <c r="E182" s="278">
        <f t="shared" ref="E182:P182" si="36">E16</f>
        <v>0</v>
      </c>
      <c r="F182" s="278">
        <f t="shared" si="36"/>
        <v>0</v>
      </c>
      <c r="G182" s="278">
        <f t="shared" si="36"/>
        <v>0</v>
      </c>
      <c r="H182" s="278">
        <f t="shared" si="36"/>
        <v>0</v>
      </c>
      <c r="I182" s="278">
        <f t="shared" si="36"/>
        <v>0</v>
      </c>
      <c r="J182" s="278">
        <f t="shared" si="36"/>
        <v>0</v>
      </c>
      <c r="K182" s="278">
        <f t="shared" si="36"/>
        <v>0</v>
      </c>
      <c r="L182" s="278">
        <f t="shared" si="36"/>
        <v>0</v>
      </c>
      <c r="M182" s="278">
        <f t="shared" si="36"/>
        <v>0</v>
      </c>
      <c r="N182" s="278">
        <f t="shared" si="36"/>
        <v>0</v>
      </c>
      <c r="O182" s="278">
        <f t="shared" si="36"/>
        <v>0</v>
      </c>
      <c r="P182" s="278">
        <f t="shared" si="36"/>
        <v>0</v>
      </c>
      <c r="Q182" s="92"/>
      <c r="R182" s="92"/>
      <c r="S182" s="92"/>
      <c r="T182" s="92"/>
      <c r="U182" s="92"/>
      <c r="V182" s="92"/>
      <c r="W182" s="92"/>
      <c r="X182" s="92"/>
      <c r="Y182" s="92"/>
      <c r="Z182" s="92"/>
      <c r="AA182" s="92"/>
      <c r="AB182" s="92"/>
      <c r="AC182" s="92"/>
    </row>
    <row r="183" spans="4:29" ht="20.25" x14ac:dyDescent="0.3">
      <c r="D183" s="272" t="s">
        <v>265</v>
      </c>
      <c r="E183" s="278">
        <f t="shared" ref="E183:P183" si="37">E25</f>
        <v>0</v>
      </c>
      <c r="F183" s="278">
        <f t="shared" si="37"/>
        <v>0</v>
      </c>
      <c r="G183" s="278">
        <f t="shared" si="37"/>
        <v>0</v>
      </c>
      <c r="H183" s="278">
        <f t="shared" si="37"/>
        <v>0</v>
      </c>
      <c r="I183" s="278">
        <f t="shared" si="37"/>
        <v>0</v>
      </c>
      <c r="J183" s="278">
        <f t="shared" si="37"/>
        <v>0</v>
      </c>
      <c r="K183" s="278">
        <f t="shared" si="37"/>
        <v>0</v>
      </c>
      <c r="L183" s="278">
        <f t="shared" si="37"/>
        <v>0</v>
      </c>
      <c r="M183" s="278">
        <f t="shared" si="37"/>
        <v>0</v>
      </c>
      <c r="N183" s="278">
        <f t="shared" si="37"/>
        <v>0</v>
      </c>
      <c r="O183" s="278">
        <f t="shared" si="37"/>
        <v>0</v>
      </c>
      <c r="P183" s="278">
        <f t="shared" si="37"/>
        <v>0</v>
      </c>
      <c r="Q183" s="92"/>
      <c r="R183" s="92"/>
      <c r="S183" s="92"/>
      <c r="T183" s="92"/>
      <c r="U183" s="92"/>
      <c r="V183" s="92"/>
      <c r="W183" s="92"/>
      <c r="X183" s="92"/>
      <c r="Y183" s="92"/>
      <c r="Z183" s="92"/>
      <c r="AA183" s="92"/>
      <c r="AB183" s="92"/>
      <c r="AC183" s="92"/>
    </row>
    <row r="184" spans="4:29" ht="20.25" x14ac:dyDescent="0.3">
      <c r="D184" s="271" t="s">
        <v>328</v>
      </c>
      <c r="E184" s="421">
        <f>E183</f>
        <v>0</v>
      </c>
      <c r="F184" s="421">
        <f t="shared" ref="F184:P184" si="38">F183</f>
        <v>0</v>
      </c>
      <c r="G184" s="421">
        <f t="shared" si="38"/>
        <v>0</v>
      </c>
      <c r="H184" s="421">
        <f t="shared" si="38"/>
        <v>0</v>
      </c>
      <c r="I184" s="421">
        <f t="shared" si="38"/>
        <v>0</v>
      </c>
      <c r="J184" s="421">
        <f t="shared" si="38"/>
        <v>0</v>
      </c>
      <c r="K184" s="421">
        <f t="shared" si="38"/>
        <v>0</v>
      </c>
      <c r="L184" s="421">
        <f t="shared" si="38"/>
        <v>0</v>
      </c>
      <c r="M184" s="421">
        <f t="shared" si="38"/>
        <v>0</v>
      </c>
      <c r="N184" s="421">
        <f t="shared" si="38"/>
        <v>0</v>
      </c>
      <c r="O184" s="421">
        <f t="shared" si="38"/>
        <v>0</v>
      </c>
      <c r="P184" s="421">
        <f t="shared" si="38"/>
        <v>0</v>
      </c>
      <c r="Q184" s="92"/>
      <c r="R184" s="92"/>
      <c r="S184" s="92"/>
      <c r="T184" s="92"/>
      <c r="U184" s="92"/>
      <c r="V184" s="92"/>
      <c r="W184" s="92"/>
      <c r="X184" s="92"/>
      <c r="Y184" s="92"/>
      <c r="Z184" s="92"/>
      <c r="AA184" s="92"/>
      <c r="AB184" s="92"/>
      <c r="AC184" s="92"/>
    </row>
    <row r="185" spans="4:29" ht="20.25" x14ac:dyDescent="0.3">
      <c r="D185" s="271"/>
      <c r="E185" s="211"/>
      <c r="F185" s="211"/>
      <c r="G185" s="211"/>
      <c r="H185" s="211"/>
      <c r="I185" s="211"/>
      <c r="J185" s="211"/>
      <c r="K185" s="211"/>
      <c r="L185" s="211"/>
      <c r="M185" s="211"/>
      <c r="N185" s="211"/>
      <c r="O185" s="211"/>
      <c r="P185" s="211"/>
      <c r="Q185" s="92"/>
      <c r="R185" s="92"/>
      <c r="S185" s="92"/>
      <c r="T185" s="92"/>
      <c r="U185" s="92"/>
      <c r="V185" s="92"/>
      <c r="W185" s="92"/>
      <c r="X185" s="92"/>
      <c r="Y185" s="92"/>
      <c r="Z185" s="92"/>
      <c r="AA185" s="92"/>
      <c r="AB185" s="92"/>
      <c r="AC185" s="92"/>
    </row>
    <row r="186" spans="4:29" ht="20.25" x14ac:dyDescent="0.3">
      <c r="D186" s="271" t="s">
        <v>329</v>
      </c>
      <c r="E186" s="421">
        <f t="shared" ref="E186:P186" si="39">E27</f>
        <v>0</v>
      </c>
      <c r="F186" s="421">
        <f t="shared" si="39"/>
        <v>0</v>
      </c>
      <c r="G186" s="421">
        <f t="shared" si="39"/>
        <v>0</v>
      </c>
      <c r="H186" s="421">
        <f t="shared" si="39"/>
        <v>0</v>
      </c>
      <c r="I186" s="421">
        <f t="shared" si="39"/>
        <v>0</v>
      </c>
      <c r="J186" s="421">
        <f t="shared" si="39"/>
        <v>0</v>
      </c>
      <c r="K186" s="421">
        <f t="shared" si="39"/>
        <v>0</v>
      </c>
      <c r="L186" s="421">
        <f t="shared" si="39"/>
        <v>0</v>
      </c>
      <c r="M186" s="421">
        <f t="shared" si="39"/>
        <v>0</v>
      </c>
      <c r="N186" s="421">
        <f t="shared" si="39"/>
        <v>0</v>
      </c>
      <c r="O186" s="421">
        <f t="shared" si="39"/>
        <v>0</v>
      </c>
      <c r="P186" s="421">
        <f t="shared" si="39"/>
        <v>0</v>
      </c>
      <c r="Q186" s="92"/>
      <c r="R186" s="92"/>
      <c r="S186" s="92"/>
      <c r="T186" s="92"/>
      <c r="U186" s="92"/>
      <c r="V186" s="92"/>
      <c r="W186" s="92"/>
      <c r="X186" s="92"/>
      <c r="Y186" s="92"/>
      <c r="Z186" s="92"/>
      <c r="AA186" s="92"/>
      <c r="AB186" s="92"/>
      <c r="AC186" s="92"/>
    </row>
    <row r="187" spans="4:29" ht="20.25" x14ac:dyDescent="0.3">
      <c r="D187" s="271" t="s">
        <v>237</v>
      </c>
      <c r="E187" s="273" t="e">
        <f t="shared" ref="E187:K187" si="40">E186/E182</f>
        <v>#DIV/0!</v>
      </c>
      <c r="F187" s="273" t="e">
        <f t="shared" si="40"/>
        <v>#DIV/0!</v>
      </c>
      <c r="G187" s="273" t="e">
        <f t="shared" si="40"/>
        <v>#DIV/0!</v>
      </c>
      <c r="H187" s="273" t="e">
        <f t="shared" si="40"/>
        <v>#DIV/0!</v>
      </c>
      <c r="I187" s="273" t="e">
        <f t="shared" si="40"/>
        <v>#DIV/0!</v>
      </c>
      <c r="J187" s="273" t="e">
        <f t="shared" si="40"/>
        <v>#DIV/0!</v>
      </c>
      <c r="K187" s="273" t="e">
        <f t="shared" si="40"/>
        <v>#DIV/0!</v>
      </c>
      <c r="L187" s="273" t="e">
        <f>L186/L182</f>
        <v>#DIV/0!</v>
      </c>
      <c r="M187" s="273" t="e">
        <f>M186/M182</f>
        <v>#DIV/0!</v>
      </c>
      <c r="N187" s="273" t="e">
        <f>N186/N182</f>
        <v>#DIV/0!</v>
      </c>
      <c r="O187" s="273" t="e">
        <f>O186/O182</f>
        <v>#DIV/0!</v>
      </c>
      <c r="P187" s="273" t="e">
        <f>P186/P182</f>
        <v>#DIV/0!</v>
      </c>
      <c r="Q187" s="92"/>
      <c r="R187" s="92"/>
      <c r="S187" s="92"/>
      <c r="T187" s="92"/>
      <c r="U187" s="92"/>
      <c r="V187" s="92"/>
      <c r="W187" s="92"/>
      <c r="X187" s="92"/>
      <c r="Y187" s="92"/>
      <c r="Z187" s="92"/>
      <c r="AA187" s="92"/>
      <c r="AB187" s="92"/>
      <c r="AC187" s="92"/>
    </row>
    <row r="188" spans="4:29" ht="20.25" x14ac:dyDescent="0.3">
      <c r="D188" s="271"/>
      <c r="E188" s="273"/>
      <c r="F188" s="273"/>
      <c r="G188" s="273"/>
      <c r="H188" s="273"/>
      <c r="I188" s="273"/>
      <c r="J188" s="273"/>
      <c r="K188" s="273"/>
      <c r="L188" s="273"/>
      <c r="M188" s="273"/>
      <c r="N188" s="273"/>
      <c r="O188" s="273"/>
      <c r="P188" s="273"/>
      <c r="Q188" s="92"/>
      <c r="R188" s="92"/>
      <c r="S188" s="92"/>
      <c r="T188" s="92"/>
      <c r="U188" s="92"/>
      <c r="V188" s="92"/>
      <c r="W188" s="92"/>
      <c r="X188" s="92"/>
      <c r="Y188" s="92"/>
      <c r="Z188" s="92"/>
      <c r="AA188" s="92"/>
      <c r="AB188" s="92"/>
      <c r="AC188" s="92"/>
    </row>
    <row r="189" spans="4:29" ht="20.25" x14ac:dyDescent="0.3">
      <c r="D189" s="271" t="s">
        <v>64</v>
      </c>
      <c r="E189" s="273"/>
      <c r="F189" s="273"/>
      <c r="G189" s="273"/>
      <c r="H189" s="273"/>
      <c r="I189" s="273"/>
      <c r="J189" s="273"/>
      <c r="K189" s="273"/>
      <c r="L189" s="273"/>
      <c r="M189" s="273"/>
      <c r="N189" s="273"/>
      <c r="O189" s="273"/>
      <c r="P189" s="273"/>
      <c r="Q189" s="92"/>
      <c r="R189" s="92"/>
      <c r="S189" s="92"/>
      <c r="T189" s="92"/>
      <c r="U189" s="92"/>
      <c r="V189" s="92"/>
      <c r="W189" s="92"/>
      <c r="X189" s="92"/>
      <c r="Y189" s="92"/>
      <c r="Z189" s="92"/>
      <c r="AA189" s="92"/>
      <c r="AB189" s="92"/>
      <c r="AC189" s="92"/>
    </row>
    <row r="190" spans="4:29" ht="20.25" x14ac:dyDescent="0.3">
      <c r="D190" s="274">
        <f>B39</f>
        <v>0</v>
      </c>
      <c r="E190" s="278">
        <f>E39</f>
        <v>0</v>
      </c>
      <c r="F190" s="278">
        <f t="shared" ref="F190:P190" si="41">F39</f>
        <v>0</v>
      </c>
      <c r="G190" s="278">
        <f t="shared" si="41"/>
        <v>0</v>
      </c>
      <c r="H190" s="278">
        <f t="shared" si="41"/>
        <v>0</v>
      </c>
      <c r="I190" s="278">
        <f t="shared" si="41"/>
        <v>0</v>
      </c>
      <c r="J190" s="278">
        <f t="shared" si="41"/>
        <v>0</v>
      </c>
      <c r="K190" s="278">
        <f t="shared" si="41"/>
        <v>0</v>
      </c>
      <c r="L190" s="278">
        <f t="shared" si="41"/>
        <v>0</v>
      </c>
      <c r="M190" s="278">
        <f t="shared" si="41"/>
        <v>0</v>
      </c>
      <c r="N190" s="278">
        <f t="shared" si="41"/>
        <v>0</v>
      </c>
      <c r="O190" s="278">
        <f t="shared" si="41"/>
        <v>0</v>
      </c>
      <c r="P190" s="278">
        <f t="shared" si="41"/>
        <v>0</v>
      </c>
      <c r="Q190" s="92"/>
      <c r="R190" s="92"/>
      <c r="S190" s="92"/>
      <c r="T190" s="92"/>
      <c r="U190" s="92"/>
      <c r="V190" s="92"/>
      <c r="W190" s="92"/>
      <c r="X190" s="92"/>
      <c r="Y190" s="92"/>
      <c r="Z190" s="92"/>
      <c r="AA190" s="92"/>
      <c r="AB190" s="92"/>
      <c r="AC190" s="92"/>
    </row>
    <row r="191" spans="4:29" ht="20.25" x14ac:dyDescent="0.3">
      <c r="D191" s="274">
        <f>B40</f>
        <v>0</v>
      </c>
      <c r="E191" s="278">
        <f t="shared" ref="E191:P199" si="42">E40</f>
        <v>0</v>
      </c>
      <c r="F191" s="278">
        <f t="shared" si="42"/>
        <v>0</v>
      </c>
      <c r="G191" s="278">
        <f t="shared" si="42"/>
        <v>0</v>
      </c>
      <c r="H191" s="278">
        <f t="shared" si="42"/>
        <v>0</v>
      </c>
      <c r="I191" s="278">
        <f t="shared" si="42"/>
        <v>0</v>
      </c>
      <c r="J191" s="278">
        <f t="shared" si="42"/>
        <v>0</v>
      </c>
      <c r="K191" s="278">
        <f t="shared" si="42"/>
        <v>0</v>
      </c>
      <c r="L191" s="278">
        <f t="shared" si="42"/>
        <v>0</v>
      </c>
      <c r="M191" s="278">
        <f t="shared" si="42"/>
        <v>0</v>
      </c>
      <c r="N191" s="278">
        <f t="shared" si="42"/>
        <v>0</v>
      </c>
      <c r="O191" s="278">
        <f t="shared" si="42"/>
        <v>0</v>
      </c>
      <c r="P191" s="278">
        <f t="shared" si="42"/>
        <v>0</v>
      </c>
      <c r="Q191" s="92"/>
      <c r="R191" s="92"/>
      <c r="S191" s="92"/>
      <c r="T191" s="92"/>
      <c r="U191" s="92"/>
      <c r="V191" s="92"/>
      <c r="W191" s="92"/>
      <c r="X191" s="92"/>
      <c r="Y191" s="92"/>
      <c r="Z191" s="92"/>
      <c r="AA191" s="92"/>
      <c r="AB191" s="92"/>
      <c r="AC191" s="92"/>
    </row>
    <row r="192" spans="4:29" ht="20.25" x14ac:dyDescent="0.3">
      <c r="D192" s="274">
        <f>B41</f>
        <v>0</v>
      </c>
      <c r="E192" s="278">
        <f t="shared" si="42"/>
        <v>0</v>
      </c>
      <c r="F192" s="278">
        <f t="shared" si="42"/>
        <v>0</v>
      </c>
      <c r="G192" s="278">
        <f t="shared" si="42"/>
        <v>0</v>
      </c>
      <c r="H192" s="278">
        <f t="shared" si="42"/>
        <v>0</v>
      </c>
      <c r="I192" s="278">
        <f t="shared" si="42"/>
        <v>0</v>
      </c>
      <c r="J192" s="278">
        <f t="shared" si="42"/>
        <v>0</v>
      </c>
      <c r="K192" s="278">
        <f t="shared" si="42"/>
        <v>0</v>
      </c>
      <c r="L192" s="278">
        <f t="shared" si="42"/>
        <v>0</v>
      </c>
      <c r="M192" s="278">
        <f t="shared" si="42"/>
        <v>0</v>
      </c>
      <c r="N192" s="278">
        <f t="shared" si="42"/>
        <v>0</v>
      </c>
      <c r="O192" s="278">
        <f t="shared" si="42"/>
        <v>0</v>
      </c>
      <c r="P192" s="278">
        <f t="shared" si="42"/>
        <v>0</v>
      </c>
      <c r="Q192" s="92"/>
      <c r="R192" s="92"/>
      <c r="S192" s="92"/>
      <c r="T192" s="92"/>
      <c r="U192" s="92"/>
      <c r="V192" s="92"/>
      <c r="W192" s="92"/>
      <c r="X192" s="92"/>
      <c r="Y192" s="92"/>
      <c r="Z192" s="92"/>
      <c r="AA192" s="92"/>
      <c r="AB192" s="92"/>
      <c r="AC192" s="92"/>
    </row>
    <row r="193" spans="4:29" ht="20.25" x14ac:dyDescent="0.3">
      <c r="D193" s="274">
        <f t="shared" ref="D193:D199" si="43">B42</f>
        <v>0</v>
      </c>
      <c r="E193" s="278">
        <f t="shared" si="42"/>
        <v>0</v>
      </c>
      <c r="F193" s="278">
        <f t="shared" si="42"/>
        <v>0</v>
      </c>
      <c r="G193" s="278">
        <f t="shared" si="42"/>
        <v>0</v>
      </c>
      <c r="H193" s="278">
        <f t="shared" si="42"/>
        <v>0</v>
      </c>
      <c r="I193" s="278">
        <f t="shared" si="42"/>
        <v>0</v>
      </c>
      <c r="J193" s="278">
        <f t="shared" si="42"/>
        <v>0</v>
      </c>
      <c r="K193" s="278">
        <f t="shared" si="42"/>
        <v>0</v>
      </c>
      <c r="L193" s="278">
        <f t="shared" si="42"/>
        <v>0</v>
      </c>
      <c r="M193" s="278">
        <f t="shared" si="42"/>
        <v>0</v>
      </c>
      <c r="N193" s="278">
        <f t="shared" si="42"/>
        <v>0</v>
      </c>
      <c r="O193" s="278">
        <f t="shared" si="42"/>
        <v>0</v>
      </c>
      <c r="P193" s="278">
        <f t="shared" si="42"/>
        <v>0</v>
      </c>
      <c r="Q193" s="92"/>
      <c r="R193" s="92"/>
      <c r="S193" s="92"/>
      <c r="T193" s="92"/>
      <c r="U193" s="92"/>
      <c r="V193" s="92"/>
      <c r="W193" s="92"/>
      <c r="X193" s="92"/>
      <c r="Y193" s="92"/>
      <c r="Z193" s="92"/>
      <c r="AA193" s="92"/>
      <c r="AB193" s="92"/>
      <c r="AC193" s="92"/>
    </row>
    <row r="194" spans="4:29" ht="20.25" x14ac:dyDescent="0.3">
      <c r="D194" s="274">
        <f t="shared" si="43"/>
        <v>0</v>
      </c>
      <c r="E194" s="278">
        <f t="shared" si="42"/>
        <v>0</v>
      </c>
      <c r="F194" s="278">
        <f t="shared" si="42"/>
        <v>0</v>
      </c>
      <c r="G194" s="278">
        <f t="shared" si="42"/>
        <v>0</v>
      </c>
      <c r="H194" s="278">
        <f t="shared" si="42"/>
        <v>0</v>
      </c>
      <c r="I194" s="278">
        <f t="shared" si="42"/>
        <v>0</v>
      </c>
      <c r="J194" s="278">
        <f t="shared" si="42"/>
        <v>0</v>
      </c>
      <c r="K194" s="278">
        <f t="shared" si="42"/>
        <v>0</v>
      </c>
      <c r="L194" s="278">
        <f t="shared" si="42"/>
        <v>0</v>
      </c>
      <c r="M194" s="278">
        <f t="shared" si="42"/>
        <v>0</v>
      </c>
      <c r="N194" s="278">
        <f t="shared" si="42"/>
        <v>0</v>
      </c>
      <c r="O194" s="278">
        <f t="shared" si="42"/>
        <v>0</v>
      </c>
      <c r="P194" s="278">
        <f t="shared" si="42"/>
        <v>0</v>
      </c>
      <c r="Q194" s="92"/>
      <c r="R194" s="92"/>
      <c r="S194" s="92"/>
      <c r="T194" s="92"/>
      <c r="U194" s="92"/>
      <c r="V194" s="92"/>
      <c r="W194" s="92"/>
      <c r="X194" s="92"/>
      <c r="Y194" s="92"/>
      <c r="Z194" s="92"/>
      <c r="AA194" s="92"/>
      <c r="AB194" s="92"/>
      <c r="AC194" s="92"/>
    </row>
    <row r="195" spans="4:29" ht="20.25" x14ac:dyDescent="0.3">
      <c r="D195" s="274">
        <f t="shared" si="43"/>
        <v>0</v>
      </c>
      <c r="E195" s="278">
        <f t="shared" si="42"/>
        <v>0</v>
      </c>
      <c r="F195" s="278">
        <f t="shared" si="42"/>
        <v>0</v>
      </c>
      <c r="G195" s="278">
        <f t="shared" si="42"/>
        <v>0</v>
      </c>
      <c r="H195" s="278">
        <f t="shared" si="42"/>
        <v>0</v>
      </c>
      <c r="I195" s="278">
        <f t="shared" si="42"/>
        <v>0</v>
      </c>
      <c r="J195" s="278">
        <f t="shared" si="42"/>
        <v>0</v>
      </c>
      <c r="K195" s="278">
        <f t="shared" si="42"/>
        <v>0</v>
      </c>
      <c r="L195" s="278">
        <f t="shared" si="42"/>
        <v>0</v>
      </c>
      <c r="M195" s="278">
        <f t="shared" si="42"/>
        <v>0</v>
      </c>
      <c r="N195" s="278">
        <f t="shared" si="42"/>
        <v>0</v>
      </c>
      <c r="O195" s="278">
        <f t="shared" si="42"/>
        <v>0</v>
      </c>
      <c r="P195" s="278">
        <f t="shared" si="42"/>
        <v>0</v>
      </c>
      <c r="Q195" s="92"/>
      <c r="R195" s="92"/>
      <c r="S195" s="92"/>
      <c r="T195" s="92"/>
      <c r="U195" s="92"/>
      <c r="V195" s="92"/>
      <c r="W195" s="92"/>
      <c r="X195" s="92"/>
      <c r="Y195" s="92"/>
      <c r="Z195" s="92"/>
      <c r="AA195" s="92"/>
      <c r="AB195" s="92"/>
      <c r="AC195" s="92"/>
    </row>
    <row r="196" spans="4:29" ht="20.25" x14ac:dyDescent="0.3">
      <c r="D196" s="274">
        <f t="shared" si="43"/>
        <v>0</v>
      </c>
      <c r="E196" s="278">
        <f t="shared" si="42"/>
        <v>0</v>
      </c>
      <c r="F196" s="278">
        <f t="shared" si="42"/>
        <v>0</v>
      </c>
      <c r="G196" s="278">
        <f t="shared" si="42"/>
        <v>0</v>
      </c>
      <c r="H196" s="278">
        <f t="shared" si="42"/>
        <v>0</v>
      </c>
      <c r="I196" s="278">
        <f t="shared" si="42"/>
        <v>0</v>
      </c>
      <c r="J196" s="278">
        <f t="shared" si="42"/>
        <v>0</v>
      </c>
      <c r="K196" s="278">
        <f t="shared" si="42"/>
        <v>0</v>
      </c>
      <c r="L196" s="278">
        <f t="shared" si="42"/>
        <v>0</v>
      </c>
      <c r="M196" s="278">
        <f t="shared" si="42"/>
        <v>0</v>
      </c>
      <c r="N196" s="278">
        <f t="shared" si="42"/>
        <v>0</v>
      </c>
      <c r="O196" s="278">
        <f t="shared" si="42"/>
        <v>0</v>
      </c>
      <c r="P196" s="278">
        <f t="shared" si="42"/>
        <v>0</v>
      </c>
      <c r="Q196" s="92"/>
      <c r="R196" s="92"/>
      <c r="S196" s="92"/>
      <c r="T196" s="92"/>
      <c r="U196" s="92"/>
      <c r="V196" s="92"/>
      <c r="W196" s="92"/>
      <c r="X196" s="92"/>
      <c r="Y196" s="92"/>
      <c r="Z196" s="92"/>
      <c r="AA196" s="92"/>
      <c r="AB196" s="92"/>
      <c r="AC196" s="92"/>
    </row>
    <row r="197" spans="4:29" ht="20.25" x14ac:dyDescent="0.3">
      <c r="D197" s="274">
        <f t="shared" si="43"/>
        <v>0</v>
      </c>
      <c r="E197" s="278">
        <f t="shared" si="42"/>
        <v>0</v>
      </c>
      <c r="F197" s="278">
        <f t="shared" si="42"/>
        <v>0</v>
      </c>
      <c r="G197" s="278">
        <f t="shared" si="42"/>
        <v>0</v>
      </c>
      <c r="H197" s="278">
        <f t="shared" si="42"/>
        <v>0</v>
      </c>
      <c r="I197" s="278">
        <f t="shared" si="42"/>
        <v>0</v>
      </c>
      <c r="J197" s="278">
        <f t="shared" si="42"/>
        <v>0</v>
      </c>
      <c r="K197" s="278">
        <f t="shared" si="42"/>
        <v>0</v>
      </c>
      <c r="L197" s="278">
        <f t="shared" si="42"/>
        <v>0</v>
      </c>
      <c r="M197" s="278">
        <f t="shared" si="42"/>
        <v>0</v>
      </c>
      <c r="N197" s="278">
        <f t="shared" si="42"/>
        <v>0</v>
      </c>
      <c r="O197" s="278">
        <f t="shared" si="42"/>
        <v>0</v>
      </c>
      <c r="P197" s="278">
        <f t="shared" si="42"/>
        <v>0</v>
      </c>
      <c r="Q197" s="92"/>
      <c r="R197" s="92"/>
      <c r="S197" s="92"/>
      <c r="T197" s="92"/>
      <c r="U197" s="92"/>
      <c r="V197" s="92"/>
      <c r="W197" s="92"/>
      <c r="X197" s="92"/>
      <c r="Y197" s="92"/>
      <c r="Z197" s="92"/>
      <c r="AA197" s="92"/>
      <c r="AB197" s="92"/>
      <c r="AC197" s="92"/>
    </row>
    <row r="198" spans="4:29" ht="20.25" x14ac:dyDescent="0.3">
      <c r="D198" s="274">
        <f t="shared" si="43"/>
        <v>0</v>
      </c>
      <c r="E198" s="278">
        <f t="shared" si="42"/>
        <v>0</v>
      </c>
      <c r="F198" s="278">
        <f t="shared" si="42"/>
        <v>0</v>
      </c>
      <c r="G198" s="278">
        <f t="shared" si="42"/>
        <v>0</v>
      </c>
      <c r="H198" s="278">
        <f t="shared" si="42"/>
        <v>0</v>
      </c>
      <c r="I198" s="278">
        <f t="shared" si="42"/>
        <v>0</v>
      </c>
      <c r="J198" s="278">
        <f t="shared" si="42"/>
        <v>0</v>
      </c>
      <c r="K198" s="278">
        <f t="shared" si="42"/>
        <v>0</v>
      </c>
      <c r="L198" s="278">
        <f t="shared" si="42"/>
        <v>0</v>
      </c>
      <c r="M198" s="278">
        <f t="shared" si="42"/>
        <v>0</v>
      </c>
      <c r="N198" s="278">
        <f t="shared" si="42"/>
        <v>0</v>
      </c>
      <c r="O198" s="278">
        <f t="shared" si="42"/>
        <v>0</v>
      </c>
      <c r="P198" s="278">
        <f t="shared" si="42"/>
        <v>0</v>
      </c>
      <c r="Q198" s="92"/>
      <c r="R198" s="92"/>
      <c r="S198" s="92"/>
      <c r="T198" s="92"/>
      <c r="U198" s="92"/>
      <c r="V198" s="92"/>
      <c r="W198" s="92"/>
      <c r="X198" s="92"/>
      <c r="Y198" s="92"/>
      <c r="Z198" s="92"/>
      <c r="AA198" s="92"/>
      <c r="AB198" s="92"/>
      <c r="AC198" s="92"/>
    </row>
    <row r="199" spans="4:29" ht="20.25" x14ac:dyDescent="0.3">
      <c r="D199" s="274">
        <f t="shared" si="43"/>
        <v>0</v>
      </c>
      <c r="E199" s="278">
        <f t="shared" si="42"/>
        <v>0</v>
      </c>
      <c r="F199" s="278">
        <f t="shared" si="42"/>
        <v>0</v>
      </c>
      <c r="G199" s="278">
        <f t="shared" si="42"/>
        <v>0</v>
      </c>
      <c r="H199" s="278">
        <f t="shared" si="42"/>
        <v>0</v>
      </c>
      <c r="I199" s="278">
        <f t="shared" si="42"/>
        <v>0</v>
      </c>
      <c r="J199" s="278">
        <f t="shared" si="42"/>
        <v>0</v>
      </c>
      <c r="K199" s="278">
        <f t="shared" si="42"/>
        <v>0</v>
      </c>
      <c r="L199" s="278">
        <f t="shared" si="42"/>
        <v>0</v>
      </c>
      <c r="M199" s="278">
        <f t="shared" si="42"/>
        <v>0</v>
      </c>
      <c r="N199" s="278">
        <f t="shared" si="42"/>
        <v>0</v>
      </c>
      <c r="O199" s="278">
        <f t="shared" si="42"/>
        <v>0</v>
      </c>
      <c r="P199" s="278">
        <f t="shared" si="42"/>
        <v>0</v>
      </c>
      <c r="Q199" s="92"/>
      <c r="R199" s="92"/>
      <c r="S199" s="92"/>
      <c r="T199" s="92"/>
      <c r="U199" s="92"/>
      <c r="V199" s="92"/>
      <c r="W199" s="92"/>
      <c r="X199" s="92"/>
      <c r="Y199" s="92"/>
      <c r="Z199" s="92"/>
      <c r="AA199" s="92"/>
      <c r="AB199" s="92"/>
      <c r="AC199" s="92"/>
    </row>
    <row r="200" spans="4:29" ht="20.25" x14ac:dyDescent="0.3">
      <c r="D200" s="274"/>
      <c r="E200" s="278">
        <f t="shared" ref="E200:I205" si="44">E47</f>
        <v>0</v>
      </c>
      <c r="F200" s="278">
        <f t="shared" si="44"/>
        <v>0</v>
      </c>
      <c r="G200" s="278">
        <f t="shared" si="44"/>
        <v>0</v>
      </c>
      <c r="H200" s="278">
        <f t="shared" si="44"/>
        <v>0</v>
      </c>
      <c r="I200" s="278">
        <f t="shared" si="44"/>
        <v>0</v>
      </c>
      <c r="J200" s="278">
        <v>0</v>
      </c>
      <c r="K200" s="278">
        <f t="shared" ref="K200:P205" si="45">K47</f>
        <v>0</v>
      </c>
      <c r="L200" s="278">
        <f t="shared" si="45"/>
        <v>0</v>
      </c>
      <c r="M200" s="278">
        <f t="shared" si="45"/>
        <v>0</v>
      </c>
      <c r="N200" s="278">
        <f t="shared" si="45"/>
        <v>0</v>
      </c>
      <c r="O200" s="278">
        <f t="shared" si="45"/>
        <v>0</v>
      </c>
      <c r="P200" s="278">
        <f t="shared" si="45"/>
        <v>0</v>
      </c>
      <c r="Q200" s="92"/>
      <c r="R200" s="92"/>
      <c r="S200" s="92"/>
      <c r="T200" s="92"/>
      <c r="U200" s="92"/>
      <c r="V200" s="92"/>
      <c r="W200" s="92"/>
      <c r="X200" s="92"/>
      <c r="Y200" s="92"/>
      <c r="Z200" s="92"/>
      <c r="AA200" s="92"/>
      <c r="AB200" s="92"/>
      <c r="AC200" s="92"/>
    </row>
    <row r="201" spans="4:29" ht="20.25" x14ac:dyDescent="0.3">
      <c r="D201" s="274"/>
      <c r="E201" s="278">
        <f t="shared" si="44"/>
        <v>0</v>
      </c>
      <c r="F201" s="278">
        <f t="shared" si="44"/>
        <v>0</v>
      </c>
      <c r="G201" s="278">
        <f t="shared" si="44"/>
        <v>0</v>
      </c>
      <c r="H201" s="278">
        <f t="shared" si="44"/>
        <v>0</v>
      </c>
      <c r="I201" s="278">
        <f t="shared" si="44"/>
        <v>0</v>
      </c>
      <c r="J201" s="278">
        <v>0</v>
      </c>
      <c r="K201" s="278">
        <f t="shared" si="45"/>
        <v>0</v>
      </c>
      <c r="L201" s="278">
        <f t="shared" si="45"/>
        <v>0</v>
      </c>
      <c r="M201" s="278">
        <f t="shared" si="45"/>
        <v>0</v>
      </c>
      <c r="N201" s="278">
        <f t="shared" si="45"/>
        <v>0</v>
      </c>
      <c r="O201" s="278">
        <f t="shared" si="45"/>
        <v>0</v>
      </c>
      <c r="P201" s="278">
        <f t="shared" si="45"/>
        <v>0</v>
      </c>
      <c r="Q201" s="92"/>
      <c r="R201" s="92"/>
      <c r="S201" s="92"/>
      <c r="T201" s="92"/>
      <c r="U201" s="92"/>
      <c r="V201" s="92"/>
      <c r="W201" s="92"/>
      <c r="X201" s="92"/>
      <c r="Y201" s="92"/>
      <c r="Z201" s="92"/>
      <c r="AA201" s="92"/>
      <c r="AB201" s="92"/>
      <c r="AC201" s="92"/>
    </row>
    <row r="202" spans="4:29" ht="20.25" x14ac:dyDescent="0.3">
      <c r="D202" s="274"/>
      <c r="E202" s="278">
        <f t="shared" si="44"/>
        <v>0</v>
      </c>
      <c r="F202" s="278">
        <f t="shared" si="44"/>
        <v>0</v>
      </c>
      <c r="G202" s="278">
        <f t="shared" si="44"/>
        <v>0</v>
      </c>
      <c r="H202" s="278">
        <f t="shared" si="44"/>
        <v>0</v>
      </c>
      <c r="I202" s="278">
        <f t="shared" si="44"/>
        <v>0</v>
      </c>
      <c r="J202" s="278">
        <f>J49</f>
        <v>0</v>
      </c>
      <c r="K202" s="278">
        <f t="shared" si="45"/>
        <v>0</v>
      </c>
      <c r="L202" s="278">
        <f t="shared" si="45"/>
        <v>0</v>
      </c>
      <c r="M202" s="278">
        <f t="shared" si="45"/>
        <v>0</v>
      </c>
      <c r="N202" s="278">
        <f t="shared" si="45"/>
        <v>0</v>
      </c>
      <c r="O202" s="278">
        <f t="shared" si="45"/>
        <v>0</v>
      </c>
      <c r="P202" s="278">
        <f t="shared" si="45"/>
        <v>0</v>
      </c>
      <c r="Q202" s="92"/>
      <c r="R202" s="92"/>
      <c r="S202" s="92"/>
      <c r="T202" s="92"/>
      <c r="U202" s="92"/>
      <c r="V202" s="92"/>
      <c r="W202" s="92"/>
      <c r="X202" s="92"/>
      <c r="Y202" s="92"/>
      <c r="Z202" s="92"/>
      <c r="AA202" s="92"/>
      <c r="AB202" s="92"/>
      <c r="AC202" s="92"/>
    </row>
    <row r="203" spans="4:29" ht="20.25" x14ac:dyDescent="0.3">
      <c r="D203" s="274"/>
      <c r="E203" s="278">
        <f t="shared" si="44"/>
        <v>0</v>
      </c>
      <c r="F203" s="278">
        <f t="shared" si="44"/>
        <v>0</v>
      </c>
      <c r="G203" s="278">
        <f t="shared" si="44"/>
        <v>0</v>
      </c>
      <c r="H203" s="278">
        <f t="shared" si="44"/>
        <v>0</v>
      </c>
      <c r="I203" s="278">
        <f t="shared" si="44"/>
        <v>0</v>
      </c>
      <c r="J203" s="278">
        <f>J50</f>
        <v>0</v>
      </c>
      <c r="K203" s="278">
        <f t="shared" si="45"/>
        <v>0</v>
      </c>
      <c r="L203" s="278">
        <f t="shared" si="45"/>
        <v>0</v>
      </c>
      <c r="M203" s="278">
        <f t="shared" si="45"/>
        <v>0</v>
      </c>
      <c r="N203" s="278">
        <f t="shared" si="45"/>
        <v>0</v>
      </c>
      <c r="O203" s="278">
        <f t="shared" si="45"/>
        <v>0</v>
      </c>
      <c r="P203" s="278">
        <f t="shared" si="45"/>
        <v>0</v>
      </c>
      <c r="Q203" s="92"/>
      <c r="R203" s="92"/>
      <c r="S203" s="92"/>
      <c r="T203" s="92"/>
      <c r="U203" s="92"/>
      <c r="V203" s="92"/>
      <c r="W203" s="92"/>
      <c r="X203" s="92"/>
      <c r="Y203" s="92"/>
      <c r="Z203" s="92"/>
      <c r="AA203" s="92"/>
      <c r="AB203" s="92"/>
      <c r="AC203" s="92"/>
    </row>
    <row r="204" spans="4:29" ht="20.25" x14ac:dyDescent="0.3">
      <c r="D204" s="274"/>
      <c r="E204" s="278">
        <f t="shared" si="44"/>
        <v>0</v>
      </c>
      <c r="F204" s="278">
        <f t="shared" si="44"/>
        <v>0</v>
      </c>
      <c r="G204" s="278">
        <f t="shared" si="44"/>
        <v>0</v>
      </c>
      <c r="H204" s="278">
        <f t="shared" si="44"/>
        <v>0</v>
      </c>
      <c r="I204" s="278">
        <f t="shared" si="44"/>
        <v>0</v>
      </c>
      <c r="J204" s="278">
        <f>J51</f>
        <v>0</v>
      </c>
      <c r="K204" s="278">
        <f t="shared" si="45"/>
        <v>0</v>
      </c>
      <c r="L204" s="278">
        <f t="shared" si="45"/>
        <v>0</v>
      </c>
      <c r="M204" s="278">
        <f t="shared" si="45"/>
        <v>0</v>
      </c>
      <c r="N204" s="278">
        <f t="shared" si="45"/>
        <v>0</v>
      </c>
      <c r="O204" s="278">
        <f t="shared" si="45"/>
        <v>0</v>
      </c>
      <c r="P204" s="278">
        <f t="shared" si="45"/>
        <v>0</v>
      </c>
      <c r="Q204" s="92"/>
      <c r="R204" s="92"/>
      <c r="S204" s="92"/>
      <c r="T204" s="92"/>
      <c r="U204" s="92"/>
      <c r="V204" s="92"/>
      <c r="W204" s="92"/>
      <c r="X204" s="92"/>
      <c r="Y204" s="92"/>
      <c r="Z204" s="92"/>
      <c r="AA204" s="92"/>
      <c r="AB204" s="92"/>
      <c r="AC204" s="92"/>
    </row>
    <row r="205" spans="4:29" ht="20.25" x14ac:dyDescent="0.3">
      <c r="D205" s="312"/>
      <c r="E205" s="278">
        <f t="shared" si="44"/>
        <v>0</v>
      </c>
      <c r="F205" s="278">
        <f t="shared" si="44"/>
        <v>0</v>
      </c>
      <c r="G205" s="278">
        <f t="shared" si="44"/>
        <v>0</v>
      </c>
      <c r="H205" s="278">
        <f t="shared" si="44"/>
        <v>0</v>
      </c>
      <c r="I205" s="278">
        <f t="shared" si="44"/>
        <v>0</v>
      </c>
      <c r="J205" s="278">
        <f>J52</f>
        <v>0</v>
      </c>
      <c r="K205" s="278">
        <f t="shared" si="45"/>
        <v>0</v>
      </c>
      <c r="L205" s="278">
        <f t="shared" si="45"/>
        <v>0</v>
      </c>
      <c r="M205" s="278">
        <f t="shared" si="45"/>
        <v>0</v>
      </c>
      <c r="N205" s="278">
        <f t="shared" si="45"/>
        <v>0</v>
      </c>
      <c r="O205" s="278">
        <f t="shared" si="45"/>
        <v>0</v>
      </c>
      <c r="P205" s="278">
        <f t="shared" si="45"/>
        <v>0</v>
      </c>
      <c r="Q205" s="92"/>
      <c r="R205" s="92"/>
      <c r="S205" s="92"/>
      <c r="T205" s="92"/>
      <c r="U205" s="92"/>
      <c r="V205" s="92"/>
      <c r="W205" s="92"/>
      <c r="X205" s="92"/>
      <c r="Y205" s="92"/>
      <c r="Z205" s="92"/>
      <c r="AA205" s="92"/>
      <c r="AB205" s="92"/>
      <c r="AC205" s="92"/>
    </row>
    <row r="206" spans="4:29" ht="20.25" x14ac:dyDescent="0.3">
      <c r="D206" s="270" t="s">
        <v>330</v>
      </c>
      <c r="E206" s="420">
        <f t="shared" ref="E206:P206" si="46">E59</f>
        <v>0</v>
      </c>
      <c r="F206" s="420">
        <f t="shared" si="46"/>
        <v>0</v>
      </c>
      <c r="G206" s="420">
        <f t="shared" si="46"/>
        <v>0</v>
      </c>
      <c r="H206" s="420">
        <f t="shared" si="46"/>
        <v>0</v>
      </c>
      <c r="I206" s="420">
        <f t="shared" si="46"/>
        <v>0</v>
      </c>
      <c r="J206" s="420">
        <f t="shared" si="46"/>
        <v>0</v>
      </c>
      <c r="K206" s="420">
        <f t="shared" si="46"/>
        <v>0</v>
      </c>
      <c r="L206" s="420">
        <f t="shared" si="46"/>
        <v>0</v>
      </c>
      <c r="M206" s="420">
        <f t="shared" si="46"/>
        <v>0</v>
      </c>
      <c r="N206" s="420">
        <f t="shared" si="46"/>
        <v>0</v>
      </c>
      <c r="O206" s="420">
        <f t="shared" si="46"/>
        <v>0</v>
      </c>
      <c r="P206" s="420">
        <f t="shared" si="46"/>
        <v>0</v>
      </c>
      <c r="Q206" s="92"/>
      <c r="R206" s="92"/>
      <c r="S206" s="92"/>
      <c r="T206" s="92"/>
      <c r="U206" s="92"/>
      <c r="V206" s="92"/>
      <c r="W206" s="92"/>
      <c r="X206" s="92"/>
      <c r="Y206" s="92"/>
      <c r="Z206" s="92"/>
      <c r="AA206" s="92"/>
      <c r="AB206" s="92"/>
      <c r="AC206" s="92"/>
    </row>
    <row r="207" spans="4:29" ht="20.25" x14ac:dyDescent="0.3">
      <c r="D207" s="271"/>
      <c r="E207" s="275"/>
      <c r="F207" s="276"/>
      <c r="G207" s="276"/>
      <c r="H207" s="276"/>
      <c r="I207" s="276"/>
      <c r="J207" s="276"/>
      <c r="K207" s="276"/>
      <c r="L207" s="276"/>
      <c r="M207" s="276"/>
      <c r="N207" s="276"/>
      <c r="O207" s="276"/>
      <c r="P207" s="276"/>
      <c r="Q207" s="92"/>
      <c r="R207" s="92"/>
      <c r="S207" s="92"/>
      <c r="T207" s="92"/>
      <c r="U207" s="92"/>
      <c r="V207" s="92"/>
      <c r="W207" s="92"/>
      <c r="X207" s="92"/>
      <c r="Y207" s="92"/>
      <c r="Z207" s="92"/>
      <c r="AA207" s="92"/>
      <c r="AB207" s="92"/>
      <c r="AC207" s="92"/>
    </row>
    <row r="208" spans="4:29" ht="20.25" x14ac:dyDescent="0.3">
      <c r="D208" s="271" t="s">
        <v>331</v>
      </c>
      <c r="E208" s="420">
        <f t="shared" ref="E208:P208" si="47">E186-E206</f>
        <v>0</v>
      </c>
      <c r="F208" s="420">
        <f t="shared" si="47"/>
        <v>0</v>
      </c>
      <c r="G208" s="420">
        <f t="shared" si="47"/>
        <v>0</v>
      </c>
      <c r="H208" s="420">
        <f t="shared" si="47"/>
        <v>0</v>
      </c>
      <c r="I208" s="420">
        <f t="shared" si="47"/>
        <v>0</v>
      </c>
      <c r="J208" s="420">
        <f t="shared" si="47"/>
        <v>0</v>
      </c>
      <c r="K208" s="420">
        <f t="shared" si="47"/>
        <v>0</v>
      </c>
      <c r="L208" s="420">
        <f t="shared" si="47"/>
        <v>0</v>
      </c>
      <c r="M208" s="420">
        <f t="shared" si="47"/>
        <v>0</v>
      </c>
      <c r="N208" s="420">
        <f t="shared" si="47"/>
        <v>0</v>
      </c>
      <c r="O208" s="420">
        <f t="shared" si="47"/>
        <v>0</v>
      </c>
      <c r="P208" s="420">
        <f t="shared" si="47"/>
        <v>0</v>
      </c>
      <c r="Q208" s="92"/>
      <c r="R208" s="92"/>
      <c r="S208" s="92"/>
      <c r="T208" s="92"/>
      <c r="U208" s="92"/>
      <c r="V208" s="92"/>
      <c r="W208" s="92"/>
      <c r="X208" s="92"/>
      <c r="Y208" s="92"/>
      <c r="Z208" s="92"/>
      <c r="AA208" s="92"/>
      <c r="AB208" s="92"/>
      <c r="AC208" s="92"/>
    </row>
    <row r="209" spans="4:29" ht="20.25" x14ac:dyDescent="0.3">
      <c r="D209" s="271" t="s">
        <v>332</v>
      </c>
      <c r="E209" s="277" t="e">
        <f t="shared" ref="E209:K209" si="48">E208/E182</f>
        <v>#DIV/0!</v>
      </c>
      <c r="F209" s="277" t="e">
        <f t="shared" si="48"/>
        <v>#DIV/0!</v>
      </c>
      <c r="G209" s="277" t="e">
        <f t="shared" si="48"/>
        <v>#DIV/0!</v>
      </c>
      <c r="H209" s="277" t="e">
        <f t="shared" si="48"/>
        <v>#DIV/0!</v>
      </c>
      <c r="I209" s="277" t="e">
        <f t="shared" si="48"/>
        <v>#DIV/0!</v>
      </c>
      <c r="J209" s="277" t="e">
        <f t="shared" si="48"/>
        <v>#DIV/0!</v>
      </c>
      <c r="K209" s="277" t="e">
        <f t="shared" si="48"/>
        <v>#DIV/0!</v>
      </c>
      <c r="L209" s="277" t="e">
        <f>L208/L182</f>
        <v>#DIV/0!</v>
      </c>
      <c r="M209" s="277" t="e">
        <f>M208/M182</f>
        <v>#DIV/0!</v>
      </c>
      <c r="N209" s="277" t="e">
        <f>N208/N182</f>
        <v>#DIV/0!</v>
      </c>
      <c r="O209" s="277" t="e">
        <f>O208/O182</f>
        <v>#DIV/0!</v>
      </c>
      <c r="P209" s="277" t="e">
        <f>P208/P182</f>
        <v>#DIV/0!</v>
      </c>
      <c r="Q209" s="92"/>
      <c r="R209" s="92"/>
      <c r="S209" s="92"/>
      <c r="T209" s="92"/>
      <c r="U209" s="92"/>
      <c r="V209" s="92"/>
      <c r="W209" s="92"/>
      <c r="X209" s="92"/>
      <c r="Y209" s="92"/>
      <c r="Z209" s="92"/>
      <c r="AA209" s="92"/>
      <c r="AB209" s="92"/>
      <c r="AC209" s="92"/>
    </row>
    <row r="210" spans="4:29" x14ac:dyDescent="0.2">
      <c r="D210" s="92"/>
      <c r="E210" s="92"/>
      <c r="F210" s="92"/>
      <c r="G210" s="92"/>
      <c r="H210" s="92"/>
      <c r="I210" s="92"/>
      <c r="J210" s="92"/>
      <c r="K210" s="92"/>
      <c r="L210" s="92"/>
      <c r="M210" s="92"/>
      <c r="N210" s="92"/>
      <c r="O210" s="92"/>
      <c r="P210" s="92"/>
      <c r="Q210" s="92"/>
      <c r="R210" s="92"/>
      <c r="S210" s="92"/>
      <c r="T210" s="92"/>
      <c r="U210" s="92"/>
      <c r="V210" s="92"/>
      <c r="W210" s="92"/>
      <c r="X210" s="92"/>
      <c r="Y210" s="92"/>
      <c r="Z210" s="92"/>
      <c r="AA210" s="92"/>
      <c r="AB210" s="92"/>
      <c r="AC210" s="92"/>
    </row>
    <row r="211" spans="4:29" x14ac:dyDescent="0.2">
      <c r="D211" s="434" t="s">
        <v>333</v>
      </c>
      <c r="E211" s="434"/>
      <c r="F211" s="434"/>
      <c r="G211" s="434"/>
      <c r="H211" s="434"/>
      <c r="I211" s="434"/>
      <c r="J211" s="92"/>
      <c r="K211" s="92"/>
      <c r="L211" s="92"/>
      <c r="M211" s="92"/>
      <c r="N211" s="92"/>
      <c r="O211" s="92"/>
      <c r="P211" s="92"/>
      <c r="Q211" s="92"/>
      <c r="R211" s="92"/>
      <c r="S211" s="92"/>
      <c r="T211" s="92"/>
      <c r="U211" s="92"/>
      <c r="V211" s="92"/>
      <c r="W211" s="92"/>
      <c r="X211" s="92"/>
      <c r="Y211" s="92"/>
      <c r="Z211" s="92"/>
      <c r="AA211" s="92"/>
      <c r="AB211" s="92"/>
      <c r="AC211" s="92"/>
    </row>
    <row r="212" spans="4:29" x14ac:dyDescent="0.2">
      <c r="D212" s="434"/>
      <c r="E212" s="434"/>
      <c r="F212" s="434"/>
      <c r="G212" s="434"/>
      <c r="H212" s="434"/>
      <c r="I212" s="434"/>
      <c r="J212" s="92"/>
      <c r="K212" s="92"/>
      <c r="L212" s="92"/>
      <c r="M212" s="92"/>
      <c r="N212" s="92"/>
      <c r="O212" s="92"/>
      <c r="P212" s="92"/>
      <c r="Q212" s="92"/>
      <c r="R212" s="92"/>
      <c r="S212" s="92"/>
      <c r="T212" s="92"/>
      <c r="U212" s="92"/>
      <c r="V212" s="92"/>
      <c r="W212" s="92"/>
      <c r="X212" s="92"/>
      <c r="Y212" s="92"/>
      <c r="Z212" s="92"/>
      <c r="AA212" s="92"/>
      <c r="AB212" s="92"/>
      <c r="AC212" s="92"/>
    </row>
    <row r="213" spans="4:29" ht="15.75" x14ac:dyDescent="0.25">
      <c r="D213" s="355"/>
      <c r="E213" s="356" t="s">
        <v>240</v>
      </c>
      <c r="F213" s="356" t="s">
        <v>235</v>
      </c>
      <c r="G213" s="356" t="s">
        <v>236</v>
      </c>
      <c r="H213" s="356" t="s">
        <v>354</v>
      </c>
      <c r="I213" s="356" t="s">
        <v>355</v>
      </c>
      <c r="J213" s="92"/>
      <c r="K213" s="92"/>
      <c r="L213" s="92"/>
      <c r="M213" s="92"/>
      <c r="N213" s="92"/>
      <c r="O213" s="92"/>
      <c r="P213" s="92"/>
      <c r="Q213" s="92"/>
      <c r="R213" s="92"/>
      <c r="S213" s="92"/>
      <c r="T213" s="92"/>
      <c r="U213" s="92"/>
      <c r="V213" s="92"/>
      <c r="W213" s="92"/>
      <c r="X213" s="92"/>
      <c r="Y213" s="92"/>
      <c r="Z213" s="92"/>
      <c r="AA213" s="92"/>
      <c r="AB213" s="92"/>
      <c r="AC213" s="92"/>
    </row>
    <row r="214" spans="4:29" ht="15.75" x14ac:dyDescent="0.25">
      <c r="D214" s="355"/>
      <c r="E214" s="356"/>
      <c r="F214" s="356"/>
      <c r="G214" s="356"/>
      <c r="H214" s="356"/>
      <c r="I214" s="356"/>
      <c r="J214" s="92"/>
      <c r="K214" s="92"/>
      <c r="L214" s="92"/>
      <c r="M214" s="92"/>
      <c r="N214" s="92"/>
      <c r="O214" s="92"/>
      <c r="P214" s="92"/>
      <c r="Q214" s="92"/>
      <c r="R214" s="92"/>
      <c r="S214" s="92"/>
      <c r="T214" s="92"/>
      <c r="U214" s="92"/>
      <c r="V214" s="92"/>
      <c r="W214" s="92"/>
      <c r="X214" s="92"/>
      <c r="Y214" s="92"/>
      <c r="Z214" s="92"/>
      <c r="AA214" s="92"/>
      <c r="AB214" s="92"/>
      <c r="AC214" s="92"/>
    </row>
    <row r="215" spans="4:29" ht="15.75" x14ac:dyDescent="0.25">
      <c r="D215" s="355" t="str">
        <f>B9</f>
        <v>Revenue Channel 1</v>
      </c>
      <c r="E215" s="357">
        <f>E84</f>
        <v>0</v>
      </c>
      <c r="F215" s="357">
        <f>F84</f>
        <v>0</v>
      </c>
      <c r="G215" s="357">
        <f>G84</f>
        <v>0</v>
      </c>
      <c r="H215" s="357">
        <f>H84</f>
        <v>0</v>
      </c>
      <c r="I215" s="357">
        <f>I84</f>
        <v>0</v>
      </c>
      <c r="J215" s="92"/>
      <c r="K215" s="92"/>
      <c r="L215" s="92"/>
      <c r="M215" s="92"/>
      <c r="N215" s="92"/>
      <c r="O215" s="92"/>
      <c r="P215" s="92"/>
      <c r="Q215" s="92"/>
      <c r="R215" s="92"/>
      <c r="S215" s="92"/>
      <c r="T215" s="92"/>
      <c r="U215" s="92"/>
      <c r="V215" s="92"/>
      <c r="W215" s="92"/>
      <c r="X215" s="92"/>
      <c r="Y215" s="92"/>
      <c r="Z215" s="92"/>
      <c r="AA215" s="92"/>
      <c r="AB215" s="92"/>
      <c r="AC215" s="92"/>
    </row>
    <row r="216" spans="4:29" ht="15.75" x14ac:dyDescent="0.25">
      <c r="D216" s="355" t="str">
        <f>B10</f>
        <v>Revenue Channel 2</v>
      </c>
      <c r="E216" s="357">
        <f t="shared" ref="E216:I218" si="49">E85</f>
        <v>0</v>
      </c>
      <c r="F216" s="357">
        <f t="shared" si="49"/>
        <v>0</v>
      </c>
      <c r="G216" s="357">
        <f t="shared" si="49"/>
        <v>0</v>
      </c>
      <c r="H216" s="357">
        <f t="shared" si="49"/>
        <v>0</v>
      </c>
      <c r="I216" s="357">
        <f t="shared" si="49"/>
        <v>0</v>
      </c>
      <c r="J216" s="92"/>
      <c r="K216" s="92"/>
      <c r="L216" s="92"/>
      <c r="M216" s="92"/>
      <c r="N216" s="92"/>
      <c r="O216" s="92"/>
      <c r="P216" s="92"/>
      <c r="Q216" s="92"/>
      <c r="R216" s="92"/>
      <c r="S216" s="92"/>
      <c r="T216" s="92"/>
      <c r="U216" s="92"/>
      <c r="V216" s="92"/>
      <c r="W216" s="92"/>
      <c r="X216" s="92"/>
      <c r="Y216" s="92"/>
      <c r="Z216" s="92"/>
      <c r="AA216" s="92"/>
      <c r="AB216" s="92"/>
      <c r="AC216" s="92"/>
    </row>
    <row r="217" spans="4:29" ht="15.75" x14ac:dyDescent="0.25">
      <c r="D217" s="355" t="str">
        <f>B11</f>
        <v>Revenue Channel 3</v>
      </c>
      <c r="E217" s="357">
        <f t="shared" si="49"/>
        <v>0</v>
      </c>
      <c r="F217" s="357">
        <f t="shared" si="49"/>
        <v>0</v>
      </c>
      <c r="G217" s="357">
        <f t="shared" si="49"/>
        <v>0</v>
      </c>
      <c r="H217" s="357">
        <f t="shared" si="49"/>
        <v>0</v>
      </c>
      <c r="I217" s="357">
        <f t="shared" si="49"/>
        <v>0</v>
      </c>
      <c r="J217" s="92"/>
      <c r="K217" s="92"/>
      <c r="L217" s="92"/>
      <c r="M217" s="92"/>
      <c r="N217" s="92"/>
      <c r="O217" s="92"/>
      <c r="P217" s="92"/>
      <c r="Q217" s="92"/>
      <c r="R217" s="92"/>
      <c r="S217" s="92"/>
      <c r="T217" s="92"/>
      <c r="U217" s="92"/>
      <c r="V217" s="92"/>
      <c r="W217" s="92"/>
      <c r="X217" s="92"/>
      <c r="Y217" s="92"/>
      <c r="Z217" s="92"/>
      <c r="AA217" s="92"/>
      <c r="AB217" s="92"/>
      <c r="AC217" s="92"/>
    </row>
    <row r="218" spans="4:29" ht="15.75" x14ac:dyDescent="0.25">
      <c r="D218" s="355" t="str">
        <f>B12</f>
        <v>Revenue Channel 4</v>
      </c>
      <c r="E218" s="357">
        <f t="shared" si="49"/>
        <v>0</v>
      </c>
      <c r="F218" s="357">
        <f t="shared" si="49"/>
        <v>0</v>
      </c>
      <c r="G218" s="357">
        <f t="shared" si="49"/>
        <v>0</v>
      </c>
      <c r="H218" s="357">
        <f t="shared" si="49"/>
        <v>0</v>
      </c>
      <c r="I218" s="357">
        <f t="shared" si="49"/>
        <v>0</v>
      </c>
      <c r="J218" s="92"/>
      <c r="K218" s="92"/>
      <c r="L218" s="92"/>
      <c r="M218" s="92"/>
      <c r="N218" s="92"/>
      <c r="O218" s="92"/>
      <c r="P218" s="92"/>
      <c r="Q218" s="92"/>
      <c r="R218" s="92"/>
      <c r="S218" s="92"/>
      <c r="T218" s="92"/>
      <c r="U218" s="92"/>
      <c r="V218" s="92"/>
      <c r="W218" s="92"/>
      <c r="X218" s="92"/>
      <c r="Y218" s="92"/>
      <c r="Z218" s="92"/>
      <c r="AA218" s="92"/>
      <c r="AB218" s="92"/>
      <c r="AC218" s="92"/>
    </row>
    <row r="219" spans="4:29" ht="15" x14ac:dyDescent="0.2">
      <c r="D219" s="358" t="s">
        <v>215</v>
      </c>
      <c r="E219" s="359">
        <f>$Q$16</f>
        <v>0</v>
      </c>
      <c r="F219" s="359">
        <f>'11. Year End Summary'!I12</f>
        <v>0</v>
      </c>
      <c r="G219" s="359">
        <f>'11. Year End Summary'!L12</f>
        <v>0</v>
      </c>
      <c r="H219" s="359">
        <f>'Income Statement (4)'!$Q$15</f>
        <v>0</v>
      </c>
      <c r="I219" s="359">
        <f>'Income Statement (5)'!$Q$15</f>
        <v>0</v>
      </c>
      <c r="J219" s="92"/>
      <c r="K219" s="92"/>
      <c r="L219" s="92"/>
      <c r="M219" s="92"/>
      <c r="N219" s="92"/>
      <c r="O219" s="92"/>
      <c r="P219" s="92"/>
      <c r="Q219" s="92"/>
      <c r="R219" s="92"/>
      <c r="S219" s="92"/>
      <c r="T219" s="92"/>
      <c r="U219" s="92"/>
      <c r="V219" s="92"/>
      <c r="W219" s="92"/>
      <c r="X219" s="92"/>
      <c r="Y219" s="92"/>
      <c r="Z219" s="92"/>
      <c r="AA219" s="92"/>
      <c r="AB219" s="92"/>
      <c r="AC219" s="92"/>
    </row>
    <row r="220" spans="4:29" ht="15" x14ac:dyDescent="0.2">
      <c r="D220" s="358" t="s">
        <v>265</v>
      </c>
      <c r="E220" s="359">
        <f>Q25</f>
        <v>0</v>
      </c>
      <c r="F220" s="359">
        <f>'11. Year End Summary'!I21</f>
        <v>0</v>
      </c>
      <c r="G220" s="359">
        <f>'11. Year End Summary'!L21</f>
        <v>0</v>
      </c>
      <c r="H220" s="359">
        <f>'11. Year End Summary'!O21</f>
        <v>0</v>
      </c>
      <c r="I220" s="359">
        <f>'11. Year End Summary'!R21</f>
        <v>0</v>
      </c>
      <c r="J220" s="92"/>
      <c r="K220" s="92"/>
      <c r="L220" s="92"/>
      <c r="M220" s="92"/>
      <c r="N220" s="92"/>
      <c r="O220" s="92"/>
      <c r="P220" s="92"/>
      <c r="Q220" s="92"/>
      <c r="R220" s="92"/>
      <c r="S220" s="92"/>
      <c r="T220" s="92"/>
      <c r="U220" s="92"/>
      <c r="V220" s="92"/>
      <c r="W220" s="92"/>
      <c r="X220" s="92"/>
      <c r="Y220" s="92"/>
      <c r="Z220" s="92"/>
      <c r="AA220" s="92"/>
      <c r="AB220" s="92"/>
      <c r="AC220" s="92"/>
    </row>
    <row r="221" spans="4:29" ht="15" x14ac:dyDescent="0.2">
      <c r="D221" s="358" t="s">
        <v>328</v>
      </c>
      <c r="E221" s="419">
        <f>E220</f>
        <v>0</v>
      </c>
      <c r="F221" s="419">
        <f>F220</f>
        <v>0</v>
      </c>
      <c r="G221" s="419">
        <f>G220</f>
        <v>0</v>
      </c>
      <c r="H221" s="419">
        <f>H220</f>
        <v>0</v>
      </c>
      <c r="I221" s="419">
        <f>I220</f>
        <v>0</v>
      </c>
      <c r="J221" s="92"/>
      <c r="K221" s="92"/>
      <c r="L221" s="92"/>
      <c r="M221" s="92"/>
      <c r="N221" s="92"/>
      <c r="O221" s="92"/>
      <c r="P221" s="92"/>
      <c r="Q221" s="92"/>
      <c r="R221" s="92"/>
      <c r="S221" s="92"/>
      <c r="T221" s="92"/>
      <c r="U221" s="92"/>
      <c r="V221" s="92"/>
      <c r="W221" s="92"/>
      <c r="X221" s="92"/>
      <c r="Y221" s="92"/>
      <c r="Z221" s="92"/>
      <c r="AA221" s="92"/>
      <c r="AB221" s="92"/>
      <c r="AC221" s="92"/>
    </row>
    <row r="222" spans="4:29" ht="15" x14ac:dyDescent="0.2">
      <c r="D222" s="358"/>
      <c r="E222" s="360"/>
      <c r="F222" s="360"/>
      <c r="G222" s="360"/>
      <c r="H222" s="360"/>
      <c r="I222" s="360"/>
      <c r="J222" s="92"/>
      <c r="K222" s="92"/>
      <c r="L222" s="92"/>
      <c r="M222" s="92"/>
      <c r="N222" s="92"/>
      <c r="O222" s="92"/>
      <c r="P222" s="92"/>
      <c r="Q222" s="92"/>
      <c r="R222" s="92"/>
      <c r="S222" s="92"/>
      <c r="T222" s="92"/>
      <c r="U222" s="92"/>
      <c r="V222" s="92"/>
      <c r="W222" s="92"/>
      <c r="X222" s="92"/>
      <c r="Y222" s="92"/>
      <c r="Z222" s="92"/>
      <c r="AA222" s="92"/>
      <c r="AB222" s="92"/>
      <c r="AC222" s="92"/>
    </row>
    <row r="223" spans="4:29" ht="15" x14ac:dyDescent="0.2">
      <c r="D223" s="358" t="s">
        <v>329</v>
      </c>
      <c r="E223" s="419">
        <f>E219-E221</f>
        <v>0</v>
      </c>
      <c r="F223" s="419">
        <f>F219-F221</f>
        <v>0</v>
      </c>
      <c r="G223" s="419">
        <f>G219-G221</f>
        <v>0</v>
      </c>
      <c r="H223" s="419">
        <f>H219-H221</f>
        <v>0</v>
      </c>
      <c r="I223" s="419">
        <f>I219-I221</f>
        <v>0</v>
      </c>
      <c r="J223" s="92"/>
      <c r="K223" s="92"/>
      <c r="L223" s="92"/>
      <c r="M223" s="92"/>
      <c r="N223" s="92"/>
      <c r="O223" s="92"/>
      <c r="P223" s="92"/>
      <c r="Q223" s="92"/>
      <c r="R223" s="92"/>
      <c r="S223" s="92"/>
      <c r="T223" s="92"/>
      <c r="U223" s="92"/>
      <c r="V223" s="92"/>
      <c r="W223" s="92"/>
      <c r="X223" s="92"/>
      <c r="Y223" s="92"/>
      <c r="Z223" s="92"/>
      <c r="AA223" s="92"/>
      <c r="AB223" s="92"/>
      <c r="AC223" s="92"/>
    </row>
    <row r="224" spans="4:29" ht="15" x14ac:dyDescent="0.2">
      <c r="D224" s="358" t="s">
        <v>237</v>
      </c>
      <c r="E224" s="361" t="e">
        <f>E223/E219</f>
        <v>#DIV/0!</v>
      </c>
      <c r="F224" s="361" t="e">
        <f>F223/F219</f>
        <v>#DIV/0!</v>
      </c>
      <c r="G224" s="361" t="e">
        <f>G223/G219</f>
        <v>#DIV/0!</v>
      </c>
      <c r="H224" s="361" t="e">
        <f>H223/H219</f>
        <v>#DIV/0!</v>
      </c>
      <c r="I224" s="361" t="e">
        <f>I223/I219</f>
        <v>#DIV/0!</v>
      </c>
      <c r="J224" s="92"/>
      <c r="K224" s="92"/>
      <c r="L224" s="92"/>
      <c r="M224" s="92"/>
      <c r="N224" s="92"/>
      <c r="O224" s="92"/>
      <c r="P224" s="92"/>
      <c r="Q224" s="92"/>
      <c r="R224" s="92"/>
      <c r="S224" s="92"/>
      <c r="T224" s="92"/>
      <c r="U224" s="92"/>
      <c r="V224" s="92"/>
      <c r="W224" s="92"/>
      <c r="X224" s="92"/>
      <c r="Y224" s="92"/>
      <c r="Z224" s="92"/>
      <c r="AA224" s="92"/>
      <c r="AB224" s="92"/>
      <c r="AC224" s="92"/>
    </row>
    <row r="225" spans="4:29" ht="15" x14ac:dyDescent="0.2">
      <c r="D225" s="358"/>
      <c r="E225" s="360"/>
      <c r="F225" s="360"/>
      <c r="G225" s="360"/>
      <c r="H225" s="360"/>
      <c r="I225" s="360"/>
      <c r="J225" s="92"/>
      <c r="K225" s="92"/>
      <c r="L225" s="92"/>
      <c r="M225" s="92"/>
      <c r="N225" s="92"/>
      <c r="O225" s="92"/>
      <c r="P225" s="92"/>
      <c r="Q225" s="92"/>
      <c r="R225" s="92"/>
      <c r="S225" s="92"/>
      <c r="T225" s="92"/>
      <c r="U225" s="92"/>
      <c r="V225" s="92"/>
      <c r="W225" s="92"/>
      <c r="X225" s="92"/>
      <c r="Y225" s="92"/>
      <c r="Z225" s="92"/>
      <c r="AA225" s="92"/>
      <c r="AB225" s="92"/>
      <c r="AC225" s="92"/>
    </row>
    <row r="226" spans="4:29" ht="15.75" x14ac:dyDescent="0.25">
      <c r="D226" s="355" t="s">
        <v>64</v>
      </c>
      <c r="E226" s="360"/>
      <c r="F226" s="360"/>
      <c r="G226" s="360"/>
      <c r="H226" s="360"/>
      <c r="I226" s="360"/>
      <c r="J226" s="92"/>
      <c r="K226" s="92"/>
      <c r="L226" s="92"/>
      <c r="M226" s="92"/>
      <c r="N226" s="92"/>
      <c r="O226" s="92"/>
      <c r="P226" s="92"/>
      <c r="Q226" s="92"/>
      <c r="R226" s="92"/>
      <c r="S226" s="92"/>
      <c r="T226" s="92"/>
      <c r="U226" s="92"/>
      <c r="V226" s="92"/>
      <c r="W226" s="92"/>
      <c r="X226" s="92"/>
      <c r="Y226" s="92"/>
      <c r="Z226" s="92"/>
      <c r="AA226" s="92"/>
      <c r="AB226" s="92"/>
      <c r="AC226" s="92"/>
    </row>
    <row r="227" spans="4:29" ht="15" x14ac:dyDescent="0.2">
      <c r="D227" s="362">
        <f>B39</f>
        <v>0</v>
      </c>
      <c r="E227" s="359">
        <f>Q39</f>
        <v>0</v>
      </c>
      <c r="F227" s="359">
        <f>'12. Income Statement (2)'!Q38</f>
        <v>0</v>
      </c>
      <c r="G227" s="359">
        <f>'15. Income Statement (3)'!Q38</f>
        <v>0</v>
      </c>
      <c r="H227" s="359">
        <f>'Income Statement (4)'!Q38</f>
        <v>0</v>
      </c>
      <c r="I227" s="359">
        <f>'Income Statement (5)'!Q38</f>
        <v>0</v>
      </c>
      <c r="J227" s="92"/>
      <c r="K227" s="92"/>
      <c r="L227" s="92"/>
      <c r="M227" s="92"/>
      <c r="N227" s="92"/>
      <c r="O227" s="92"/>
      <c r="P227" s="92"/>
      <c r="Q227" s="92"/>
      <c r="R227" s="92"/>
      <c r="S227" s="92"/>
      <c r="T227" s="92"/>
      <c r="U227" s="92"/>
      <c r="V227" s="92"/>
      <c r="W227" s="92"/>
      <c r="X227" s="92"/>
      <c r="Y227" s="92"/>
      <c r="Z227" s="92"/>
      <c r="AA227" s="92"/>
      <c r="AB227" s="92"/>
      <c r="AC227" s="92"/>
    </row>
    <row r="228" spans="4:29" ht="15" x14ac:dyDescent="0.2">
      <c r="D228" s="362">
        <f t="shared" ref="D228:D236" si="50">B40</f>
        <v>0</v>
      </c>
      <c r="E228" s="359">
        <f>Q40</f>
        <v>0</v>
      </c>
      <c r="F228" s="359">
        <f>'3. Fixed Operating Expenses'!J12</f>
        <v>0</v>
      </c>
      <c r="G228" s="359">
        <f>'3. Fixed Operating Expenses'!K12</f>
        <v>0</v>
      </c>
      <c r="H228" s="359">
        <f>'3. Fixed Operating Expenses'!L12</f>
        <v>0</v>
      </c>
      <c r="I228" s="359">
        <f>'3. Fixed Operating Expenses'!M12</f>
        <v>0</v>
      </c>
      <c r="J228" s="92"/>
      <c r="K228" s="92"/>
      <c r="L228" s="92"/>
      <c r="M228" s="92"/>
      <c r="N228" s="92"/>
      <c r="O228" s="92"/>
      <c r="P228" s="92"/>
      <c r="Q228" s="92"/>
      <c r="R228" s="92"/>
      <c r="S228" s="92"/>
      <c r="T228" s="92"/>
      <c r="U228" s="92"/>
      <c r="V228" s="92"/>
      <c r="W228" s="92"/>
      <c r="X228" s="92"/>
      <c r="Y228" s="92"/>
      <c r="Z228" s="92"/>
      <c r="AA228" s="92"/>
      <c r="AB228" s="92"/>
      <c r="AC228" s="92"/>
    </row>
    <row r="229" spans="4:29" ht="15" x14ac:dyDescent="0.2">
      <c r="D229" s="362">
        <f t="shared" si="50"/>
        <v>0</v>
      </c>
      <c r="E229" s="359">
        <f>Q41</f>
        <v>0</v>
      </c>
      <c r="F229" s="359">
        <f>'3. Fixed Operating Expenses'!J13</f>
        <v>0</v>
      </c>
      <c r="G229" s="359">
        <f>'3. Fixed Operating Expenses'!K13</f>
        <v>0</v>
      </c>
      <c r="H229" s="359">
        <f>'3. Fixed Operating Expenses'!L13</f>
        <v>0</v>
      </c>
      <c r="I229" s="359">
        <f>'3. Fixed Operating Expenses'!M13</f>
        <v>0</v>
      </c>
      <c r="J229" s="92"/>
      <c r="K229" s="92"/>
      <c r="L229" s="92"/>
      <c r="M229" s="92"/>
      <c r="N229" s="92"/>
      <c r="O229" s="92"/>
      <c r="P229" s="92"/>
      <c r="Q229" s="92"/>
      <c r="R229" s="92"/>
      <c r="S229" s="92"/>
      <c r="T229" s="92"/>
      <c r="U229" s="92"/>
      <c r="V229" s="92"/>
      <c r="W229" s="92"/>
      <c r="X229" s="92"/>
      <c r="Y229" s="92"/>
      <c r="Z229" s="92"/>
      <c r="AA229" s="92"/>
      <c r="AB229" s="92"/>
      <c r="AC229" s="92"/>
    </row>
    <row r="230" spans="4:29" ht="15" x14ac:dyDescent="0.2">
      <c r="D230" s="362">
        <f t="shared" si="50"/>
        <v>0</v>
      </c>
      <c r="E230" s="359">
        <f>Q42</f>
        <v>0</v>
      </c>
      <c r="F230" s="359">
        <f>'12. Income Statement (2)'!Q41</f>
        <v>0</v>
      </c>
      <c r="G230" s="359">
        <f>'3. Fixed Operating Expenses'!K14</f>
        <v>0</v>
      </c>
      <c r="H230" s="359">
        <f>'3. Fixed Operating Expenses'!L14</f>
        <v>0</v>
      </c>
      <c r="I230" s="359">
        <f>'3. Fixed Operating Expenses'!M14</f>
        <v>0</v>
      </c>
      <c r="J230" s="92"/>
      <c r="K230" s="92"/>
      <c r="L230" s="92"/>
      <c r="M230" s="92"/>
      <c r="N230" s="92"/>
      <c r="O230" s="92"/>
      <c r="P230" s="92"/>
      <c r="Q230" s="92"/>
      <c r="R230" s="92"/>
      <c r="S230" s="92"/>
      <c r="T230" s="92"/>
      <c r="U230" s="92"/>
      <c r="V230" s="92"/>
      <c r="W230" s="92"/>
      <c r="X230" s="92"/>
      <c r="Y230" s="92"/>
      <c r="Z230" s="92"/>
      <c r="AA230" s="92"/>
      <c r="AB230" s="92"/>
      <c r="AC230" s="92"/>
    </row>
    <row r="231" spans="4:29" ht="15" x14ac:dyDescent="0.2">
      <c r="D231" s="362">
        <f t="shared" si="50"/>
        <v>0</v>
      </c>
      <c r="E231" s="359">
        <f t="shared" ref="E231:E236" si="51">Q43</f>
        <v>0</v>
      </c>
      <c r="F231" s="359">
        <f>'12. Income Statement (2)'!Q42</f>
        <v>0</v>
      </c>
      <c r="G231" s="359">
        <f>'3. Fixed Operating Expenses'!K15</f>
        <v>0</v>
      </c>
      <c r="H231" s="359">
        <f>'3. Fixed Operating Expenses'!L15</f>
        <v>0</v>
      </c>
      <c r="I231" s="359">
        <f>'3. Fixed Operating Expenses'!M15</f>
        <v>0</v>
      </c>
      <c r="J231" s="92"/>
      <c r="K231" s="92"/>
      <c r="L231" s="92"/>
      <c r="M231" s="92"/>
      <c r="N231" s="92"/>
      <c r="O231" s="92"/>
      <c r="P231" s="92"/>
      <c r="Q231" s="92"/>
      <c r="R231" s="92"/>
      <c r="S231" s="92"/>
      <c r="T231" s="92"/>
      <c r="U231" s="92"/>
      <c r="V231" s="92"/>
      <c r="W231" s="92"/>
      <c r="X231" s="92"/>
      <c r="Y231" s="92"/>
      <c r="Z231" s="92"/>
      <c r="AA231" s="92"/>
      <c r="AB231" s="92"/>
      <c r="AC231" s="92"/>
    </row>
    <row r="232" spans="4:29" ht="15" x14ac:dyDescent="0.2">
      <c r="D232" s="362">
        <f t="shared" si="50"/>
        <v>0</v>
      </c>
      <c r="E232" s="359">
        <f t="shared" si="51"/>
        <v>0</v>
      </c>
      <c r="F232" s="359">
        <f>'12. Income Statement (2)'!Q43</f>
        <v>0</v>
      </c>
      <c r="G232" s="359">
        <f>'3. Fixed Operating Expenses'!K16</f>
        <v>0</v>
      </c>
      <c r="H232" s="359">
        <f>'3. Fixed Operating Expenses'!L16</f>
        <v>0</v>
      </c>
      <c r="I232" s="359">
        <f>'3. Fixed Operating Expenses'!M16</f>
        <v>0</v>
      </c>
      <c r="J232" s="92"/>
      <c r="K232" s="92"/>
      <c r="L232" s="92"/>
      <c r="M232" s="92"/>
      <c r="N232" s="92"/>
      <c r="O232" s="92"/>
      <c r="P232" s="92"/>
      <c r="Q232" s="92"/>
      <c r="R232" s="92"/>
      <c r="S232" s="92"/>
      <c r="T232" s="92"/>
      <c r="U232" s="92"/>
      <c r="V232" s="92"/>
      <c r="W232" s="92"/>
      <c r="X232" s="92"/>
      <c r="Y232" s="92"/>
      <c r="Z232" s="92"/>
      <c r="AA232" s="92"/>
      <c r="AB232" s="92"/>
      <c r="AC232" s="92"/>
    </row>
    <row r="233" spans="4:29" ht="15" x14ac:dyDescent="0.2">
      <c r="D233" s="362">
        <f t="shared" si="50"/>
        <v>0</v>
      </c>
      <c r="E233" s="359">
        <f t="shared" si="51"/>
        <v>0</v>
      </c>
      <c r="F233" s="359">
        <f>'12. Income Statement (2)'!Q44</f>
        <v>0</v>
      </c>
      <c r="G233" s="359">
        <f>'3. Fixed Operating Expenses'!K17</f>
        <v>0</v>
      </c>
      <c r="H233" s="359">
        <f>'3. Fixed Operating Expenses'!L17</f>
        <v>0</v>
      </c>
      <c r="I233" s="359">
        <f>'3. Fixed Operating Expenses'!M17</f>
        <v>0</v>
      </c>
      <c r="J233" s="92"/>
      <c r="K233" s="92"/>
      <c r="L233" s="92"/>
      <c r="M233" s="92"/>
      <c r="N233" s="92"/>
      <c r="O233" s="92"/>
      <c r="P233" s="92"/>
      <c r="Q233" s="92"/>
      <c r="R233" s="92"/>
      <c r="S233" s="92"/>
      <c r="T233" s="92"/>
      <c r="U233" s="92"/>
      <c r="V233" s="92"/>
      <c r="W233" s="92"/>
      <c r="X233" s="92"/>
      <c r="Y233" s="92"/>
      <c r="Z233" s="92"/>
      <c r="AA233" s="92"/>
      <c r="AB233" s="92"/>
      <c r="AC233" s="92"/>
    </row>
    <row r="234" spans="4:29" ht="15" x14ac:dyDescent="0.2">
      <c r="D234" s="362">
        <f t="shared" si="50"/>
        <v>0</v>
      </c>
      <c r="E234" s="359">
        <f t="shared" si="51"/>
        <v>0</v>
      </c>
      <c r="F234" s="359">
        <f>'12. Income Statement (2)'!Q45</f>
        <v>0</v>
      </c>
      <c r="G234" s="359">
        <f>'3. Fixed Operating Expenses'!K18</f>
        <v>0</v>
      </c>
      <c r="H234" s="359">
        <f>'3. Fixed Operating Expenses'!L18</f>
        <v>0</v>
      </c>
      <c r="I234" s="359">
        <f>'3. Fixed Operating Expenses'!M18</f>
        <v>0</v>
      </c>
      <c r="J234" s="92"/>
      <c r="K234" s="92"/>
      <c r="L234" s="92"/>
      <c r="M234" s="92"/>
      <c r="N234" s="92"/>
      <c r="O234" s="92"/>
      <c r="P234" s="92"/>
      <c r="Q234" s="92"/>
      <c r="R234" s="92"/>
      <c r="S234" s="92"/>
      <c r="T234" s="92"/>
      <c r="U234" s="92"/>
      <c r="V234" s="92"/>
      <c r="W234" s="92"/>
      <c r="X234" s="92"/>
      <c r="Y234" s="92"/>
      <c r="Z234" s="92"/>
      <c r="AA234" s="92"/>
      <c r="AB234" s="92"/>
      <c r="AC234" s="92"/>
    </row>
    <row r="235" spans="4:29" ht="15" x14ac:dyDescent="0.2">
      <c r="D235" s="362">
        <f t="shared" si="50"/>
        <v>0</v>
      </c>
      <c r="E235" s="359">
        <f t="shared" si="51"/>
        <v>0</v>
      </c>
      <c r="F235" s="359">
        <f>'12. Income Statement (2)'!Q46</f>
        <v>0</v>
      </c>
      <c r="G235" s="359">
        <f>'3. Fixed Operating Expenses'!K19</f>
        <v>0</v>
      </c>
      <c r="H235" s="359">
        <f>'3. Fixed Operating Expenses'!L19</f>
        <v>0</v>
      </c>
      <c r="I235" s="359">
        <f>'3. Fixed Operating Expenses'!M19</f>
        <v>0</v>
      </c>
      <c r="J235" s="92"/>
      <c r="K235" s="92"/>
      <c r="L235" s="92"/>
      <c r="M235" s="92"/>
      <c r="N235" s="92"/>
      <c r="O235" s="92"/>
      <c r="P235" s="92"/>
      <c r="Q235" s="92"/>
      <c r="R235" s="92"/>
      <c r="S235" s="92"/>
      <c r="T235" s="92"/>
      <c r="U235" s="92"/>
      <c r="V235" s="92"/>
      <c r="W235" s="92"/>
      <c r="X235" s="92"/>
      <c r="Y235" s="92"/>
      <c r="Z235" s="92"/>
      <c r="AA235" s="92"/>
      <c r="AB235" s="92"/>
      <c r="AC235" s="92"/>
    </row>
    <row r="236" spans="4:29" ht="15" x14ac:dyDescent="0.2">
      <c r="D236" s="362">
        <f t="shared" si="50"/>
        <v>0</v>
      </c>
      <c r="E236" s="359">
        <f t="shared" si="51"/>
        <v>0</v>
      </c>
      <c r="F236" s="359">
        <f>'12. Income Statement (2)'!Q47</f>
        <v>0</v>
      </c>
      <c r="G236" s="359">
        <f>'3. Fixed Operating Expenses'!K20</f>
        <v>0</v>
      </c>
      <c r="H236" s="359">
        <f>'3. Fixed Operating Expenses'!L20</f>
        <v>0</v>
      </c>
      <c r="I236" s="359">
        <f>'Income Statement (5)'!Q45</f>
        <v>0</v>
      </c>
      <c r="J236" s="92"/>
      <c r="K236" s="92"/>
      <c r="L236" s="92"/>
      <c r="M236" s="92"/>
      <c r="N236" s="92"/>
      <c r="O236" s="92"/>
      <c r="P236" s="92"/>
      <c r="Q236" s="92"/>
      <c r="R236" s="92"/>
      <c r="S236" s="92"/>
      <c r="T236" s="92"/>
      <c r="U236" s="92"/>
      <c r="V236" s="92"/>
      <c r="W236" s="92"/>
      <c r="X236" s="92"/>
      <c r="Y236" s="92"/>
      <c r="Z236" s="92"/>
      <c r="AA236" s="92"/>
      <c r="AB236" s="92"/>
      <c r="AC236" s="92"/>
    </row>
    <row r="237" spans="4:29" ht="15" hidden="1" x14ac:dyDescent="0.2">
      <c r="D237" s="362"/>
      <c r="E237" s="359"/>
      <c r="F237" s="359">
        <f>'12. Income Statement (2)'!Q46</f>
        <v>0</v>
      </c>
      <c r="G237" s="359">
        <f>'15. Income Statement (3)'!Q46</f>
        <v>0</v>
      </c>
      <c r="H237" s="359">
        <f>'Income Statement (4)'!Q46</f>
        <v>0</v>
      </c>
      <c r="I237" s="359">
        <f>'Income Statement (5)'!Q46</f>
        <v>0</v>
      </c>
      <c r="J237" s="92"/>
      <c r="K237" s="92"/>
      <c r="L237" s="92"/>
      <c r="M237" s="92"/>
      <c r="N237" s="92"/>
      <c r="O237" s="92"/>
      <c r="P237" s="92"/>
      <c r="Q237" s="92"/>
      <c r="R237" s="92"/>
      <c r="S237" s="92"/>
      <c r="T237" s="92"/>
      <c r="U237" s="92"/>
      <c r="V237" s="92"/>
      <c r="W237" s="92"/>
      <c r="X237" s="92"/>
      <c r="Y237" s="92"/>
      <c r="Z237" s="92"/>
      <c r="AA237" s="92"/>
      <c r="AB237" s="92"/>
      <c r="AC237" s="92"/>
    </row>
    <row r="238" spans="4:29" ht="15" hidden="1" x14ac:dyDescent="0.2">
      <c r="D238" s="362"/>
      <c r="E238" s="359"/>
      <c r="F238" s="359">
        <f>'12. Income Statement (2)'!Q47</f>
        <v>0</v>
      </c>
      <c r="G238" s="359">
        <f>'15. Income Statement (3)'!Q47</f>
        <v>0</v>
      </c>
      <c r="H238" s="359">
        <f>'Income Statement (4)'!Q47</f>
        <v>0</v>
      </c>
      <c r="I238" s="359">
        <f>'Income Statement (5)'!Q47</f>
        <v>0</v>
      </c>
      <c r="J238" s="92"/>
      <c r="K238" s="92"/>
      <c r="L238" s="92"/>
      <c r="M238" s="92"/>
      <c r="N238" s="92"/>
      <c r="O238" s="92"/>
      <c r="P238" s="92"/>
      <c r="Q238" s="92"/>
      <c r="R238" s="92"/>
      <c r="S238" s="92"/>
      <c r="T238" s="92"/>
      <c r="U238" s="92"/>
      <c r="V238" s="92"/>
      <c r="W238" s="92"/>
      <c r="X238" s="92"/>
      <c r="Y238" s="92"/>
      <c r="Z238" s="92"/>
      <c r="AA238" s="92"/>
      <c r="AB238" s="92"/>
      <c r="AC238" s="92"/>
    </row>
    <row r="239" spans="4:29" ht="15" hidden="1" x14ac:dyDescent="0.2">
      <c r="D239" s="362"/>
      <c r="E239" s="359">
        <f>Q49</f>
        <v>0</v>
      </c>
      <c r="F239" s="359">
        <f>'12. Income Statement (2)'!Q48</f>
        <v>0</v>
      </c>
      <c r="G239" s="359">
        <f>'15. Income Statement (3)'!Q48</f>
        <v>0</v>
      </c>
      <c r="H239" s="359">
        <f>'Income Statement (4)'!Q48</f>
        <v>0</v>
      </c>
      <c r="I239" s="359">
        <f>'Income Statement (5)'!Q48</f>
        <v>0</v>
      </c>
      <c r="J239" s="92"/>
      <c r="K239" s="92"/>
      <c r="L239" s="92"/>
      <c r="M239" s="92"/>
      <c r="N239" s="92"/>
      <c r="O239" s="92"/>
      <c r="P239" s="92"/>
      <c r="Q239" s="92"/>
      <c r="R239" s="92"/>
      <c r="S239" s="92"/>
      <c r="T239" s="92"/>
      <c r="U239" s="92"/>
      <c r="V239" s="92"/>
      <c r="W239" s="92"/>
      <c r="X239" s="92"/>
      <c r="Y239" s="92"/>
      <c r="Z239" s="92"/>
      <c r="AA239" s="92"/>
      <c r="AB239" s="92"/>
      <c r="AC239" s="92"/>
    </row>
    <row r="240" spans="4:29" ht="15" hidden="1" x14ac:dyDescent="0.2">
      <c r="D240" s="362"/>
      <c r="E240" s="359">
        <f>Q50</f>
        <v>0</v>
      </c>
      <c r="F240" s="359">
        <f>'12. Income Statement (2)'!Q49</f>
        <v>0</v>
      </c>
      <c r="G240" s="359">
        <f>'15. Income Statement (3)'!Q49</f>
        <v>0</v>
      </c>
      <c r="H240" s="359">
        <f>'Income Statement (4)'!Q49</f>
        <v>0</v>
      </c>
      <c r="I240" s="359">
        <f>'Income Statement (5)'!Q49</f>
        <v>0</v>
      </c>
      <c r="J240" s="92"/>
      <c r="K240" s="92"/>
      <c r="L240" s="92"/>
      <c r="M240" s="92"/>
      <c r="N240" s="92"/>
      <c r="O240" s="92"/>
      <c r="P240" s="92"/>
      <c r="Q240" s="92"/>
      <c r="R240" s="92"/>
      <c r="S240" s="92"/>
      <c r="T240" s="92"/>
      <c r="U240" s="92"/>
      <c r="V240" s="92"/>
      <c r="W240" s="92"/>
      <c r="X240" s="92"/>
      <c r="Y240" s="92"/>
      <c r="Z240" s="92"/>
      <c r="AA240" s="92"/>
      <c r="AB240" s="92"/>
      <c r="AC240" s="92"/>
    </row>
    <row r="241" spans="4:29" ht="15" hidden="1" x14ac:dyDescent="0.2">
      <c r="D241" s="362"/>
      <c r="E241" s="359">
        <f>Q51</f>
        <v>0</v>
      </c>
      <c r="F241" s="359">
        <f>'12. Income Statement (2)'!Q50</f>
        <v>0</v>
      </c>
      <c r="G241" s="359">
        <f>'15. Income Statement (3)'!Q50</f>
        <v>0</v>
      </c>
      <c r="H241" s="359">
        <f>'Income Statement (4)'!Q50</f>
        <v>0</v>
      </c>
      <c r="I241" s="359">
        <f>'Income Statement (5)'!Q50</f>
        <v>0</v>
      </c>
      <c r="J241" s="92"/>
      <c r="K241" s="92"/>
      <c r="L241" s="92"/>
      <c r="M241" s="92"/>
      <c r="N241" s="92"/>
      <c r="O241" s="92"/>
      <c r="P241" s="92"/>
      <c r="Q241" s="92"/>
      <c r="R241" s="92"/>
      <c r="S241" s="92"/>
      <c r="T241" s="92"/>
      <c r="U241" s="92"/>
      <c r="V241" s="92"/>
      <c r="W241" s="92"/>
      <c r="X241" s="92"/>
      <c r="Y241" s="92"/>
      <c r="Z241" s="92"/>
      <c r="AA241" s="92"/>
      <c r="AB241" s="92"/>
      <c r="AC241" s="92"/>
    </row>
    <row r="242" spans="4:29" ht="15" hidden="1" x14ac:dyDescent="0.2">
      <c r="D242" s="362"/>
      <c r="E242" s="359">
        <f>Q52</f>
        <v>0</v>
      </c>
      <c r="F242" s="359">
        <f>'12. Income Statement (2)'!Q51</f>
        <v>0</v>
      </c>
      <c r="G242" s="359">
        <f>'15. Income Statement (3)'!Q51</f>
        <v>0</v>
      </c>
      <c r="H242" s="359">
        <f>'Income Statement (4)'!Q51</f>
        <v>0</v>
      </c>
      <c r="I242" s="359">
        <f>'Income Statement (5)'!Q51</f>
        <v>0</v>
      </c>
      <c r="J242" s="92"/>
      <c r="K242" s="92"/>
      <c r="L242" s="92"/>
      <c r="M242" s="92"/>
      <c r="N242" s="92"/>
      <c r="O242" s="92"/>
      <c r="P242" s="92"/>
      <c r="Q242" s="92"/>
      <c r="R242" s="92"/>
      <c r="S242" s="92"/>
      <c r="T242" s="92"/>
      <c r="U242" s="92"/>
      <c r="V242" s="92"/>
      <c r="W242" s="92"/>
      <c r="X242" s="92"/>
      <c r="Y242" s="92"/>
      <c r="Z242" s="92"/>
      <c r="AA242" s="92"/>
      <c r="AB242" s="92"/>
      <c r="AC242" s="92"/>
    </row>
    <row r="243" spans="4:29" ht="15.75" x14ac:dyDescent="0.25">
      <c r="D243" s="355" t="s">
        <v>330</v>
      </c>
      <c r="E243" s="418">
        <f>SUM(E227:E242)</f>
        <v>0</v>
      </c>
      <c r="F243" s="418">
        <f>SUM(F227:F242)</f>
        <v>0</v>
      </c>
      <c r="G243" s="418">
        <f>SUM(G227:G242)</f>
        <v>0</v>
      </c>
      <c r="H243" s="418">
        <f>SUM(H227:H242)</f>
        <v>0</v>
      </c>
      <c r="I243" s="418">
        <f>SUM(I227:I242)</f>
        <v>0</v>
      </c>
      <c r="J243" s="92"/>
      <c r="K243" s="92"/>
      <c r="L243" s="92"/>
      <c r="M243" s="92"/>
      <c r="N243" s="92"/>
      <c r="O243" s="92"/>
      <c r="P243" s="92"/>
      <c r="Q243" s="92"/>
      <c r="R243" s="92"/>
      <c r="S243" s="92"/>
      <c r="T243" s="92"/>
      <c r="U243" s="92"/>
      <c r="V243" s="92"/>
      <c r="W243" s="92"/>
      <c r="X243" s="92"/>
      <c r="Y243" s="92"/>
      <c r="Z243" s="92"/>
      <c r="AA243" s="92"/>
      <c r="AB243" s="92"/>
      <c r="AC243" s="92"/>
    </row>
    <row r="244" spans="4:29" ht="15" x14ac:dyDescent="0.2">
      <c r="D244" s="358" t="s">
        <v>340</v>
      </c>
      <c r="E244" s="359">
        <f>'11. Year End Summary'!$F$32</f>
        <v>0</v>
      </c>
      <c r="F244" s="359">
        <f>'11. Year End Summary'!$I$32</f>
        <v>0</v>
      </c>
      <c r="G244" s="363">
        <f>'11. Year End Summary'!$L$32</f>
        <v>0</v>
      </c>
      <c r="H244" s="363">
        <f>'11. Year End Summary'!$O$32</f>
        <v>0</v>
      </c>
      <c r="I244" s="363">
        <f>'11. Year End Summary'!$R$32</f>
        <v>0</v>
      </c>
      <c r="J244" s="92"/>
      <c r="K244" s="92"/>
      <c r="L244" s="92"/>
      <c r="M244" s="92"/>
      <c r="N244" s="92"/>
      <c r="O244" s="92"/>
      <c r="P244" s="92"/>
      <c r="Q244" s="92"/>
      <c r="R244" s="92"/>
      <c r="S244" s="92"/>
      <c r="T244" s="92"/>
      <c r="U244" s="92"/>
      <c r="V244" s="92"/>
      <c r="W244" s="92"/>
      <c r="X244" s="92"/>
      <c r="Y244" s="92"/>
      <c r="Z244" s="92"/>
      <c r="AA244" s="92"/>
      <c r="AB244" s="92"/>
      <c r="AC244" s="92"/>
    </row>
    <row r="245" spans="4:29" ht="15" x14ac:dyDescent="0.2">
      <c r="D245" s="358" t="s">
        <v>341</v>
      </c>
      <c r="E245" s="359">
        <f>'11. Year End Summary'!F73</f>
        <v>0</v>
      </c>
      <c r="F245" s="359">
        <f>'11. Year End Summary'!I73</f>
        <v>0</v>
      </c>
      <c r="G245" s="359">
        <f>'11. Year End Summary'!L73</f>
        <v>0</v>
      </c>
      <c r="H245" s="359">
        <f>'11. Year End Summary'!O73</f>
        <v>0</v>
      </c>
      <c r="I245" s="359">
        <f>'11. Year End Summary'!R73</f>
        <v>0</v>
      </c>
      <c r="J245" s="92"/>
      <c r="K245" s="92"/>
      <c r="L245" s="92"/>
      <c r="M245" s="92"/>
      <c r="N245" s="92"/>
      <c r="O245" s="92"/>
      <c r="P245" s="92"/>
      <c r="Q245" s="92"/>
      <c r="R245" s="92"/>
      <c r="S245" s="92"/>
      <c r="T245" s="92"/>
      <c r="U245" s="92"/>
      <c r="V245" s="92"/>
      <c r="W245" s="92"/>
      <c r="X245" s="92"/>
      <c r="Y245" s="92"/>
      <c r="Z245" s="92"/>
      <c r="AA245" s="92"/>
      <c r="AB245" s="92"/>
      <c r="AC245" s="92"/>
    </row>
    <row r="246" spans="4:29" ht="15.75" x14ac:dyDescent="0.25">
      <c r="D246" s="364" t="s">
        <v>88</v>
      </c>
      <c r="E246" s="418">
        <f>Q74</f>
        <v>0</v>
      </c>
      <c r="F246" s="418">
        <f>'11. Year End Summary'!I75</f>
        <v>0</v>
      </c>
      <c r="G246" s="418">
        <f>'11. Year End Summary'!L75</f>
        <v>0</v>
      </c>
      <c r="H246" s="418">
        <f>'11. Year End Summary'!O75</f>
        <v>0</v>
      </c>
      <c r="I246" s="418">
        <f>'11. Year End Summary'!R75</f>
        <v>0</v>
      </c>
      <c r="J246" s="92"/>
      <c r="K246" s="92"/>
      <c r="L246" s="92"/>
      <c r="M246" s="92"/>
      <c r="N246" s="92"/>
      <c r="O246" s="92"/>
      <c r="P246" s="92"/>
      <c r="Q246" s="92"/>
      <c r="R246" s="92"/>
      <c r="S246" s="92"/>
      <c r="T246" s="92"/>
      <c r="U246" s="92"/>
      <c r="V246" s="92"/>
      <c r="W246" s="92"/>
      <c r="X246" s="92"/>
      <c r="Y246" s="92"/>
      <c r="Z246" s="92"/>
      <c r="AA246" s="92"/>
      <c r="AB246" s="92"/>
      <c r="AC246" s="92"/>
    </row>
    <row r="247" spans="4:29" ht="15" x14ac:dyDescent="0.2">
      <c r="D247" s="358" t="s">
        <v>339</v>
      </c>
      <c r="E247" s="365" t="e">
        <f>E246/E219</f>
        <v>#DIV/0!</v>
      </c>
      <c r="F247" s="361" t="e">
        <f>F246/F219</f>
        <v>#DIV/0!</v>
      </c>
      <c r="G247" s="361" t="e">
        <f>G246/G219</f>
        <v>#DIV/0!</v>
      </c>
      <c r="H247" s="361" t="e">
        <f>H246/H219</f>
        <v>#DIV/0!</v>
      </c>
      <c r="I247" s="361" t="e">
        <f>I246/I219</f>
        <v>#DIV/0!</v>
      </c>
      <c r="J247" s="92"/>
      <c r="K247" s="92"/>
      <c r="L247" s="92"/>
      <c r="M247" s="92"/>
      <c r="N247" s="92"/>
      <c r="O247" s="92"/>
      <c r="P247" s="92"/>
      <c r="Q247" s="92"/>
      <c r="R247" s="92"/>
      <c r="S247" s="92"/>
      <c r="T247" s="92"/>
      <c r="U247" s="92"/>
      <c r="V247" s="92"/>
      <c r="W247" s="92"/>
      <c r="X247" s="92"/>
      <c r="Y247" s="92"/>
      <c r="Z247" s="92"/>
      <c r="AA247" s="92"/>
      <c r="AB247" s="92"/>
      <c r="AC247" s="92"/>
    </row>
    <row r="248" spans="4:29" x14ac:dyDescent="0.2">
      <c r="D248" s="92"/>
      <c r="E248" s="92"/>
      <c r="F248" s="92"/>
      <c r="G248" s="92"/>
      <c r="H248" s="92"/>
      <c r="I248" s="92"/>
      <c r="J248" s="92"/>
      <c r="K248" s="92"/>
      <c r="L248" s="92"/>
      <c r="M248" s="92"/>
      <c r="N248" s="92"/>
      <c r="O248" s="92"/>
      <c r="P248" s="92"/>
      <c r="Q248" s="92"/>
      <c r="R248" s="92"/>
      <c r="S248" s="92"/>
      <c r="T248" s="92"/>
      <c r="U248" s="92"/>
      <c r="V248" s="92"/>
      <c r="W248" s="92"/>
      <c r="X248" s="92"/>
      <c r="Y248" s="92"/>
      <c r="Z248" s="92"/>
      <c r="AA248" s="92"/>
      <c r="AB248" s="92"/>
      <c r="AC248" s="92"/>
    </row>
    <row r="249" spans="4:29" x14ac:dyDescent="0.2">
      <c r="D249" s="92"/>
      <c r="E249" s="92"/>
      <c r="F249" s="92"/>
      <c r="G249" s="92"/>
      <c r="H249" s="92"/>
      <c r="I249" s="92"/>
      <c r="J249" s="92"/>
      <c r="K249" s="92"/>
      <c r="L249" s="92"/>
      <c r="M249" s="92"/>
      <c r="N249" s="92"/>
      <c r="O249" s="92"/>
      <c r="P249" s="92"/>
      <c r="Q249" s="92"/>
      <c r="R249" s="92"/>
      <c r="S249" s="92"/>
      <c r="T249" s="92"/>
      <c r="U249" s="92"/>
      <c r="V249" s="92"/>
      <c r="W249" s="92"/>
      <c r="X249" s="92"/>
      <c r="Y249" s="92"/>
      <c r="Z249" s="92"/>
      <c r="AA249" s="92"/>
      <c r="AB249" s="92"/>
      <c r="AC249" s="92"/>
    </row>
    <row r="250" spans="4:29" x14ac:dyDescent="0.2">
      <c r="D250" s="92"/>
      <c r="E250" s="92"/>
      <c r="F250" s="92"/>
      <c r="G250" s="92"/>
      <c r="H250" s="92"/>
      <c r="I250" s="92"/>
      <c r="J250" s="92"/>
      <c r="K250" s="92"/>
      <c r="L250" s="92"/>
      <c r="M250" s="92"/>
      <c r="N250" s="92"/>
      <c r="O250" s="92"/>
      <c r="P250" s="92"/>
      <c r="Q250" s="92"/>
      <c r="R250" s="92"/>
      <c r="S250" s="92"/>
      <c r="T250" s="92"/>
      <c r="U250" s="92"/>
      <c r="V250" s="92"/>
      <c r="W250" s="92"/>
      <c r="X250" s="92"/>
      <c r="Y250" s="92"/>
      <c r="Z250" s="92"/>
      <c r="AA250" s="92"/>
      <c r="AB250" s="92"/>
      <c r="AC250" s="92"/>
    </row>
    <row r="251" spans="4:29" x14ac:dyDescent="0.2">
      <c r="D251" s="92"/>
      <c r="E251" s="92"/>
      <c r="F251" s="92"/>
      <c r="G251" s="92"/>
      <c r="H251" s="92"/>
      <c r="I251" s="92"/>
      <c r="J251" s="92"/>
      <c r="K251" s="92"/>
      <c r="L251" s="92"/>
      <c r="M251" s="92"/>
      <c r="N251" s="92"/>
      <c r="O251" s="92"/>
      <c r="P251" s="92"/>
      <c r="Q251" s="92"/>
      <c r="R251" s="92"/>
      <c r="S251" s="92"/>
      <c r="T251" s="92"/>
      <c r="U251" s="92"/>
      <c r="V251" s="92"/>
      <c r="W251" s="92"/>
      <c r="X251" s="92"/>
      <c r="Y251" s="92"/>
      <c r="Z251" s="92"/>
      <c r="AA251" s="92"/>
      <c r="AB251" s="92"/>
      <c r="AC251" s="92"/>
    </row>
    <row r="252" spans="4:29" x14ac:dyDescent="0.2">
      <c r="D252" s="92"/>
      <c r="E252" s="92"/>
      <c r="F252" s="92"/>
      <c r="G252" s="92"/>
      <c r="H252" s="92"/>
      <c r="I252" s="92"/>
      <c r="J252" s="92"/>
      <c r="K252" s="92"/>
      <c r="L252" s="92"/>
      <c r="M252" s="92"/>
      <c r="N252" s="92"/>
      <c r="O252" s="92"/>
      <c r="P252" s="92"/>
      <c r="Q252" s="92"/>
      <c r="R252" s="92"/>
      <c r="S252" s="92"/>
      <c r="T252" s="92"/>
      <c r="U252" s="92"/>
      <c r="V252" s="92"/>
      <c r="W252" s="92"/>
      <c r="X252" s="92"/>
      <c r="Y252" s="92"/>
      <c r="Z252" s="92"/>
      <c r="AA252" s="92"/>
      <c r="AB252" s="92"/>
      <c r="AC252" s="92"/>
    </row>
    <row r="253" spans="4:29" x14ac:dyDescent="0.2">
      <c r="D253" s="92"/>
      <c r="E253" s="92"/>
      <c r="F253" s="92"/>
      <c r="G253" s="92"/>
      <c r="H253" s="92"/>
      <c r="I253" s="92"/>
      <c r="J253" s="92"/>
      <c r="K253" s="92"/>
      <c r="L253" s="92"/>
      <c r="M253" s="92"/>
      <c r="N253" s="92"/>
      <c r="O253" s="92"/>
      <c r="P253" s="92"/>
      <c r="Q253" s="92"/>
      <c r="R253" s="92"/>
      <c r="S253" s="92"/>
      <c r="T253" s="92"/>
      <c r="U253" s="92"/>
      <c r="V253" s="92"/>
      <c r="W253" s="92"/>
      <c r="X253" s="92"/>
      <c r="Y253" s="92"/>
      <c r="Z253" s="92"/>
      <c r="AA253" s="92"/>
      <c r="AB253" s="92"/>
      <c r="AC253" s="92"/>
    </row>
    <row r="254" spans="4:29" x14ac:dyDescent="0.2">
      <c r="D254" s="92"/>
      <c r="E254" s="92"/>
      <c r="F254" s="92"/>
      <c r="G254" s="92"/>
      <c r="H254" s="92"/>
      <c r="I254" s="92"/>
      <c r="J254" s="92"/>
      <c r="K254" s="92"/>
      <c r="L254" s="92"/>
      <c r="M254" s="92"/>
      <c r="N254" s="92"/>
      <c r="O254" s="92"/>
      <c r="P254" s="92"/>
      <c r="Q254" s="92"/>
      <c r="R254" s="92"/>
      <c r="S254" s="92"/>
      <c r="T254" s="92"/>
      <c r="U254" s="92"/>
      <c r="V254" s="92"/>
      <c r="W254" s="92"/>
      <c r="X254" s="92"/>
      <c r="Y254" s="92"/>
      <c r="Z254" s="92"/>
      <c r="AA254" s="92"/>
      <c r="AB254" s="92"/>
      <c r="AC254" s="92"/>
    </row>
    <row r="255" spans="4:29" x14ac:dyDescent="0.2">
      <c r="D255" s="92"/>
      <c r="E255" s="92"/>
      <c r="F255" s="92"/>
      <c r="G255" s="92"/>
      <c r="H255" s="92"/>
      <c r="I255" s="92"/>
      <c r="J255" s="92"/>
      <c r="K255" s="92"/>
      <c r="L255" s="92"/>
      <c r="M255" s="92"/>
      <c r="N255" s="92"/>
      <c r="O255" s="92"/>
      <c r="P255" s="92"/>
      <c r="Q255" s="92"/>
      <c r="R255" s="92"/>
      <c r="S255" s="92"/>
      <c r="T255" s="92"/>
      <c r="U255" s="92"/>
      <c r="V255" s="92"/>
      <c r="W255" s="92"/>
      <c r="X255" s="92"/>
      <c r="Y255" s="92"/>
      <c r="Z255" s="92"/>
      <c r="AA255" s="92"/>
      <c r="AB255" s="92"/>
      <c r="AC255" s="92"/>
    </row>
    <row r="256" spans="4:29" x14ac:dyDescent="0.2">
      <c r="D256" s="92"/>
      <c r="E256" s="92"/>
      <c r="F256" s="92"/>
      <c r="G256" s="92"/>
      <c r="H256" s="92"/>
      <c r="I256" s="92"/>
      <c r="J256" s="92"/>
      <c r="K256" s="92"/>
      <c r="L256" s="92"/>
      <c r="M256" s="92"/>
      <c r="N256" s="92"/>
      <c r="O256" s="92"/>
      <c r="P256" s="92"/>
      <c r="Q256" s="92"/>
      <c r="R256" s="92"/>
      <c r="S256" s="92"/>
      <c r="T256" s="92"/>
      <c r="U256" s="92"/>
      <c r="V256" s="92"/>
      <c r="W256" s="92"/>
      <c r="X256" s="92"/>
      <c r="Y256" s="92"/>
      <c r="Z256" s="92"/>
      <c r="AA256" s="92"/>
      <c r="AB256" s="92"/>
      <c r="AC256" s="92"/>
    </row>
    <row r="257" spans="4:29" x14ac:dyDescent="0.2">
      <c r="D257" s="92"/>
      <c r="E257" s="92"/>
      <c r="F257" s="92"/>
      <c r="G257" s="92"/>
      <c r="H257" s="92"/>
      <c r="I257" s="92"/>
      <c r="J257" s="92"/>
      <c r="K257" s="92"/>
      <c r="L257" s="92"/>
      <c r="M257" s="92"/>
      <c r="N257" s="92"/>
      <c r="O257" s="92"/>
      <c r="P257" s="92"/>
      <c r="Q257" s="92"/>
      <c r="R257" s="92"/>
      <c r="S257" s="92"/>
      <c r="T257" s="92"/>
      <c r="U257" s="92"/>
      <c r="V257" s="92"/>
      <c r="W257" s="92"/>
      <c r="X257" s="92"/>
      <c r="Y257" s="92"/>
      <c r="Z257" s="92"/>
      <c r="AA257" s="92"/>
      <c r="AB257" s="92"/>
      <c r="AC257" s="92"/>
    </row>
    <row r="258" spans="4:29" x14ac:dyDescent="0.2">
      <c r="D258" s="92"/>
      <c r="E258" s="92"/>
      <c r="F258" s="92"/>
      <c r="G258" s="92"/>
      <c r="H258" s="92"/>
      <c r="I258" s="92"/>
      <c r="J258" s="92"/>
      <c r="K258" s="92"/>
      <c r="L258" s="92"/>
      <c r="M258" s="92"/>
      <c r="N258" s="92"/>
      <c r="O258" s="92"/>
      <c r="P258" s="92"/>
      <c r="Q258" s="92"/>
      <c r="R258" s="92"/>
      <c r="S258" s="92"/>
      <c r="T258" s="92"/>
      <c r="U258" s="92"/>
      <c r="V258" s="92"/>
      <c r="W258" s="92"/>
      <c r="X258" s="92"/>
      <c r="Y258" s="92"/>
      <c r="Z258" s="92"/>
      <c r="AA258" s="92"/>
      <c r="AB258" s="92"/>
      <c r="AC258" s="92"/>
    </row>
    <row r="259" spans="4:29" x14ac:dyDescent="0.2">
      <c r="D259" s="92"/>
      <c r="E259" s="92"/>
      <c r="F259" s="92"/>
      <c r="G259" s="92"/>
      <c r="H259" s="92"/>
      <c r="I259" s="92"/>
      <c r="J259" s="92"/>
      <c r="K259" s="92"/>
      <c r="L259" s="92"/>
      <c r="M259" s="92"/>
      <c r="N259" s="92"/>
      <c r="O259" s="92"/>
      <c r="P259" s="92"/>
      <c r="Q259" s="92"/>
      <c r="R259" s="92"/>
      <c r="S259" s="92"/>
      <c r="T259" s="92"/>
      <c r="U259" s="92"/>
      <c r="V259" s="92"/>
      <c r="W259" s="92"/>
      <c r="X259" s="92"/>
      <c r="Y259" s="92"/>
      <c r="Z259" s="92"/>
      <c r="AA259" s="92"/>
      <c r="AB259" s="92"/>
      <c r="AC259" s="92"/>
    </row>
    <row r="260" spans="4:29" x14ac:dyDescent="0.2">
      <c r="D260" s="92"/>
      <c r="E260" s="92"/>
      <c r="F260" s="92"/>
      <c r="G260" s="92"/>
      <c r="H260" s="92"/>
      <c r="I260" s="92"/>
      <c r="J260" s="92"/>
      <c r="K260" s="92"/>
      <c r="L260" s="92"/>
      <c r="M260" s="92"/>
      <c r="N260" s="92"/>
      <c r="O260" s="92"/>
      <c r="P260" s="92"/>
      <c r="Q260" s="92"/>
      <c r="R260" s="92"/>
      <c r="S260" s="92"/>
      <c r="T260" s="92"/>
      <c r="U260" s="92"/>
      <c r="V260" s="92"/>
      <c r="W260" s="92"/>
      <c r="X260" s="92"/>
      <c r="Y260" s="92"/>
      <c r="Z260" s="92"/>
      <c r="AA260" s="92"/>
      <c r="AB260" s="92"/>
      <c r="AC260" s="92"/>
    </row>
    <row r="261" spans="4:29" x14ac:dyDescent="0.2">
      <c r="D261" s="92"/>
      <c r="E261" s="92"/>
      <c r="F261" s="92"/>
      <c r="G261" s="92"/>
      <c r="H261" s="92"/>
      <c r="I261" s="92"/>
      <c r="J261" s="92"/>
      <c r="K261" s="92"/>
      <c r="L261" s="92"/>
      <c r="M261" s="92"/>
      <c r="N261" s="92"/>
      <c r="O261" s="92"/>
      <c r="P261" s="92"/>
      <c r="Q261" s="92"/>
      <c r="R261" s="92"/>
      <c r="S261" s="92"/>
      <c r="T261" s="92"/>
      <c r="U261" s="92"/>
      <c r="V261" s="92"/>
      <c r="W261" s="92"/>
      <c r="X261" s="92"/>
      <c r="Y261" s="92"/>
      <c r="Z261" s="92"/>
      <c r="AA261" s="92"/>
      <c r="AB261" s="92"/>
      <c r="AC261" s="92"/>
    </row>
    <row r="262" spans="4:29" x14ac:dyDescent="0.2">
      <c r="D262" s="92"/>
      <c r="E262" s="92"/>
      <c r="F262" s="92"/>
      <c r="G262" s="92"/>
      <c r="H262" s="92"/>
      <c r="I262" s="92"/>
      <c r="J262" s="92"/>
      <c r="K262" s="92"/>
      <c r="L262" s="92"/>
      <c r="M262" s="92"/>
      <c r="N262" s="92"/>
      <c r="O262" s="92"/>
      <c r="P262" s="92"/>
      <c r="Q262" s="92"/>
      <c r="R262" s="92"/>
      <c r="S262" s="92"/>
      <c r="T262" s="92"/>
      <c r="U262" s="92"/>
      <c r="V262" s="92"/>
      <c r="W262" s="92"/>
      <c r="X262" s="92"/>
      <c r="Y262" s="92"/>
      <c r="Z262" s="92"/>
      <c r="AA262" s="92"/>
      <c r="AB262" s="92"/>
      <c r="AC262" s="92"/>
    </row>
    <row r="263" spans="4:29" x14ac:dyDescent="0.2">
      <c r="D263" s="92"/>
      <c r="E263" s="92"/>
      <c r="F263" s="92"/>
      <c r="G263" s="92"/>
      <c r="H263" s="92"/>
      <c r="I263" s="92"/>
      <c r="J263" s="92"/>
      <c r="K263" s="92"/>
      <c r="L263" s="92"/>
      <c r="M263" s="92"/>
      <c r="N263" s="92"/>
      <c r="O263" s="92"/>
      <c r="P263" s="92"/>
      <c r="Q263" s="92"/>
      <c r="R263" s="92"/>
      <c r="S263" s="92"/>
      <c r="T263" s="92"/>
      <c r="U263" s="92"/>
      <c r="V263" s="92"/>
      <c r="W263" s="92"/>
      <c r="X263" s="92"/>
      <c r="Y263" s="92"/>
      <c r="Z263" s="92"/>
      <c r="AA263" s="92"/>
      <c r="AB263" s="92"/>
      <c r="AC263" s="92"/>
    </row>
    <row r="264" spans="4:29" x14ac:dyDescent="0.2">
      <c r="D264" s="92"/>
      <c r="E264" s="92"/>
      <c r="F264" s="92"/>
      <c r="G264" s="92"/>
      <c r="H264" s="92"/>
      <c r="I264" s="92"/>
      <c r="J264" s="92"/>
      <c r="K264" s="92"/>
      <c r="L264" s="92"/>
      <c r="M264" s="92"/>
      <c r="N264" s="92"/>
      <c r="O264" s="92"/>
      <c r="P264" s="92"/>
      <c r="Q264" s="92"/>
      <c r="R264" s="92"/>
      <c r="S264" s="92"/>
      <c r="T264" s="92"/>
      <c r="U264" s="92"/>
      <c r="V264" s="92"/>
      <c r="W264" s="92"/>
      <c r="X264" s="92"/>
      <c r="Y264" s="92"/>
      <c r="Z264" s="92"/>
      <c r="AA264" s="92"/>
      <c r="AB264" s="92"/>
      <c r="AC264" s="92"/>
    </row>
    <row r="265" spans="4:29" x14ac:dyDescent="0.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row>
    <row r="266" spans="4:29" x14ac:dyDescent="0.2">
      <c r="J266" s="92"/>
      <c r="K266" s="92"/>
      <c r="L266" s="92"/>
      <c r="M266" s="92"/>
      <c r="N266" s="92"/>
      <c r="O266" s="92"/>
      <c r="P266" s="92"/>
      <c r="Q266" s="92"/>
      <c r="R266" s="92"/>
      <c r="S266" s="92"/>
      <c r="T266" s="92"/>
      <c r="U266" s="92"/>
      <c r="V266" s="92"/>
      <c r="W266" s="92"/>
      <c r="X266" s="92"/>
      <c r="Y266" s="92"/>
      <c r="Z266" s="92"/>
      <c r="AA266" s="92"/>
      <c r="AB266" s="92"/>
      <c r="AC266" s="92"/>
    </row>
    <row r="267" spans="4:29" x14ac:dyDescent="0.2">
      <c r="J267" s="92"/>
      <c r="K267" s="92"/>
      <c r="L267" s="92"/>
      <c r="M267" s="92"/>
      <c r="N267" s="92"/>
      <c r="O267" s="92"/>
      <c r="P267" s="92"/>
      <c r="Q267" s="92"/>
      <c r="R267" s="92"/>
      <c r="S267" s="92"/>
      <c r="T267" s="92"/>
      <c r="U267" s="92"/>
      <c r="V267" s="92"/>
      <c r="W267" s="92"/>
      <c r="X267" s="92"/>
      <c r="Y267" s="92"/>
      <c r="Z267" s="92"/>
      <c r="AA267" s="92"/>
      <c r="AB267" s="92"/>
      <c r="AC267" s="92"/>
    </row>
    <row r="268" spans="4:29" x14ac:dyDescent="0.2">
      <c r="J268" s="92"/>
      <c r="K268" s="92"/>
      <c r="L268" s="92"/>
      <c r="M268" s="92"/>
      <c r="N268" s="92"/>
      <c r="O268" s="92"/>
      <c r="P268" s="92"/>
      <c r="Q268" s="92"/>
      <c r="R268" s="92"/>
      <c r="S268" s="92"/>
      <c r="T268" s="92"/>
      <c r="U268" s="92"/>
      <c r="V268" s="92"/>
      <c r="W268" s="92"/>
      <c r="X268" s="92"/>
      <c r="Y268" s="92"/>
      <c r="Z268" s="92"/>
      <c r="AA268" s="92"/>
      <c r="AB268" s="92"/>
      <c r="AC268" s="92"/>
    </row>
    <row r="269" spans="4:29" x14ac:dyDescent="0.2">
      <c r="J269" s="92"/>
      <c r="K269" s="92"/>
      <c r="L269" s="92"/>
      <c r="M269" s="92"/>
      <c r="N269" s="92"/>
      <c r="O269" s="92"/>
      <c r="P269" s="92"/>
      <c r="Q269" s="92"/>
      <c r="R269" s="92"/>
      <c r="S269" s="92"/>
      <c r="T269" s="92"/>
      <c r="U269" s="92"/>
      <c r="V269" s="92"/>
      <c r="W269" s="92"/>
      <c r="X269" s="92"/>
      <c r="Y269" s="92"/>
      <c r="Z269" s="92"/>
      <c r="AA269" s="92"/>
      <c r="AB269" s="92"/>
      <c r="AC269" s="92"/>
    </row>
    <row r="270" spans="4:29" x14ac:dyDescent="0.2">
      <c r="J270" s="92"/>
      <c r="K270" s="92"/>
      <c r="L270" s="92"/>
      <c r="M270" s="92"/>
      <c r="N270" s="92"/>
      <c r="O270" s="92"/>
      <c r="P270" s="92"/>
      <c r="Q270" s="92"/>
      <c r="R270" s="92"/>
      <c r="S270" s="92"/>
      <c r="T270" s="92"/>
      <c r="U270" s="92"/>
      <c r="V270" s="92"/>
      <c r="W270" s="92"/>
      <c r="X270" s="92"/>
      <c r="Y270" s="92"/>
      <c r="Z270" s="92"/>
      <c r="AA270" s="92"/>
      <c r="AB270" s="92"/>
      <c r="AC270" s="92"/>
    </row>
    <row r="271" spans="4:29" x14ac:dyDescent="0.2">
      <c r="J271" s="92"/>
      <c r="K271" s="92"/>
      <c r="L271" s="92"/>
      <c r="M271" s="92"/>
      <c r="N271" s="92"/>
      <c r="O271" s="92"/>
      <c r="P271" s="92"/>
      <c r="Q271" s="92"/>
      <c r="R271" s="92"/>
      <c r="S271" s="92"/>
      <c r="T271" s="92"/>
      <c r="U271" s="92"/>
      <c r="V271" s="92"/>
      <c r="W271" s="92"/>
      <c r="X271" s="92"/>
      <c r="Y271" s="92"/>
      <c r="Z271" s="92"/>
      <c r="AA271" s="92"/>
      <c r="AB271" s="92"/>
      <c r="AC271" s="92"/>
    </row>
    <row r="272" spans="4:29" x14ac:dyDescent="0.2">
      <c r="J272" s="92"/>
      <c r="K272" s="92"/>
      <c r="L272" s="92"/>
      <c r="M272" s="92"/>
      <c r="N272" s="92"/>
      <c r="O272" s="92"/>
      <c r="P272" s="92"/>
      <c r="Q272" s="92"/>
      <c r="R272" s="92"/>
      <c r="S272" s="92"/>
      <c r="T272" s="92"/>
      <c r="U272" s="92"/>
      <c r="V272" s="92"/>
      <c r="W272" s="92"/>
      <c r="X272" s="92"/>
      <c r="Y272" s="92"/>
      <c r="Z272" s="92"/>
      <c r="AA272" s="92"/>
      <c r="AB272" s="92"/>
      <c r="AC272" s="92"/>
    </row>
    <row r="273" spans="10:23" x14ac:dyDescent="0.2">
      <c r="J273" s="92"/>
      <c r="K273" s="92"/>
      <c r="L273" s="92"/>
      <c r="M273" s="92"/>
      <c r="N273" s="92"/>
      <c r="O273" s="92"/>
      <c r="P273" s="92"/>
      <c r="Q273" s="92"/>
      <c r="R273" s="92"/>
      <c r="S273" s="92"/>
      <c r="T273" s="92"/>
      <c r="U273" s="92"/>
      <c r="V273" s="92"/>
      <c r="W273" s="92"/>
    </row>
    <row r="274" spans="10:23" x14ac:dyDescent="0.2">
      <c r="J274" s="92"/>
      <c r="K274" s="92"/>
      <c r="L274" s="92"/>
      <c r="M274" s="92"/>
      <c r="N274" s="92"/>
      <c r="O274" s="92"/>
      <c r="P274" s="92"/>
      <c r="Q274" s="92"/>
      <c r="R274" s="92"/>
      <c r="S274" s="92"/>
      <c r="T274" s="92"/>
      <c r="U274" s="92"/>
      <c r="V274" s="92"/>
      <c r="W274" s="92"/>
    </row>
    <row r="275" spans="10:23" x14ac:dyDescent="0.2">
      <c r="J275" s="92"/>
      <c r="K275" s="92"/>
      <c r="L275" s="92"/>
      <c r="M275" s="92"/>
      <c r="N275" s="92"/>
      <c r="O275" s="92"/>
      <c r="P275" s="92"/>
      <c r="Q275" s="92"/>
      <c r="R275" s="92"/>
      <c r="S275" s="92"/>
      <c r="T275" s="92"/>
      <c r="U275" s="92"/>
      <c r="V275" s="92"/>
      <c r="W275" s="92"/>
    </row>
    <row r="276" spans="10:23" x14ac:dyDescent="0.2">
      <c r="J276" s="92"/>
      <c r="K276" s="92"/>
      <c r="L276" s="92"/>
      <c r="M276" s="92"/>
      <c r="N276" s="92"/>
      <c r="O276" s="92"/>
      <c r="P276" s="92"/>
      <c r="Q276" s="92"/>
      <c r="R276" s="92"/>
      <c r="S276" s="92"/>
      <c r="T276" s="92"/>
      <c r="U276" s="92"/>
      <c r="V276" s="92"/>
      <c r="W276" s="92"/>
    </row>
    <row r="277" spans="10:23" x14ac:dyDescent="0.2">
      <c r="J277" s="92"/>
      <c r="K277" s="92"/>
      <c r="L277" s="92"/>
      <c r="M277" s="92"/>
      <c r="N277" s="92"/>
      <c r="O277" s="92"/>
      <c r="P277" s="92"/>
      <c r="Q277" s="92"/>
      <c r="R277" s="92"/>
      <c r="S277" s="92"/>
      <c r="T277" s="92"/>
      <c r="U277" s="92"/>
      <c r="V277" s="92"/>
      <c r="W277" s="92"/>
    </row>
    <row r="278" spans="10:23" x14ac:dyDescent="0.2">
      <c r="J278" s="92"/>
      <c r="K278" s="103"/>
      <c r="L278" s="92"/>
      <c r="M278" s="92"/>
      <c r="N278" s="92"/>
      <c r="O278" s="92"/>
      <c r="P278" s="92"/>
      <c r="Q278" s="92"/>
      <c r="R278" s="92"/>
      <c r="S278" s="92"/>
      <c r="T278" s="92"/>
      <c r="U278" s="92"/>
      <c r="V278" s="92"/>
      <c r="W278" s="92"/>
    </row>
    <row r="279" spans="10:23" x14ac:dyDescent="0.2">
      <c r="J279" s="92"/>
      <c r="K279" s="92"/>
      <c r="L279" s="92"/>
      <c r="M279" s="92"/>
      <c r="N279" s="92"/>
      <c r="O279" s="92"/>
      <c r="P279" s="92"/>
      <c r="Q279" s="92"/>
      <c r="R279" s="92"/>
      <c r="S279" s="92"/>
      <c r="T279" s="92"/>
      <c r="U279" s="92"/>
      <c r="V279" s="92"/>
      <c r="W279" s="92"/>
    </row>
    <row r="280" spans="10:23" x14ac:dyDescent="0.2">
      <c r="J280" s="92"/>
      <c r="K280" s="92"/>
      <c r="L280" s="92"/>
      <c r="M280" s="92"/>
      <c r="N280" s="92"/>
      <c r="O280" s="92"/>
      <c r="P280" s="92"/>
      <c r="Q280" s="92"/>
      <c r="R280" s="92"/>
      <c r="S280" s="92"/>
      <c r="T280" s="92"/>
      <c r="U280" s="92"/>
      <c r="V280" s="92"/>
      <c r="W280" s="92"/>
    </row>
    <row r="281" spans="10:23" x14ac:dyDescent="0.2">
      <c r="J281" s="92"/>
      <c r="K281" s="92"/>
      <c r="L281" s="92"/>
      <c r="M281" s="92"/>
      <c r="N281" s="92"/>
      <c r="O281" s="92"/>
      <c r="P281" s="92"/>
      <c r="Q281" s="92"/>
      <c r="R281" s="92"/>
      <c r="S281" s="92"/>
      <c r="T281" s="92"/>
      <c r="U281" s="92"/>
      <c r="V281" s="92"/>
      <c r="W281" s="92"/>
    </row>
    <row r="282" spans="10:23" x14ac:dyDescent="0.2">
      <c r="J282" s="95"/>
      <c r="K282" s="92"/>
      <c r="L282" s="92"/>
      <c r="M282" s="92"/>
      <c r="N282" s="92"/>
      <c r="O282" s="92"/>
      <c r="P282" s="92"/>
      <c r="Q282" s="92"/>
      <c r="R282" s="92"/>
      <c r="S282" s="92"/>
      <c r="T282" s="92"/>
      <c r="U282" s="92"/>
      <c r="V282" s="92"/>
      <c r="W282" s="92"/>
    </row>
    <row r="283" spans="10:23" x14ac:dyDescent="0.2">
      <c r="J283" s="92"/>
      <c r="K283" s="92"/>
      <c r="L283" s="92"/>
      <c r="M283" s="92"/>
      <c r="N283" s="92"/>
      <c r="O283" s="92"/>
      <c r="P283" s="92"/>
      <c r="Q283" s="92"/>
      <c r="R283" s="92"/>
      <c r="S283" s="92"/>
      <c r="T283" s="92"/>
      <c r="U283" s="92"/>
      <c r="V283" s="92"/>
      <c r="W283" s="92"/>
    </row>
    <row r="284" spans="10:23" x14ac:dyDescent="0.2">
      <c r="J284" s="92"/>
      <c r="K284" s="92"/>
      <c r="L284" s="92"/>
      <c r="M284" s="92"/>
      <c r="N284" s="92"/>
      <c r="O284" s="92"/>
      <c r="P284" s="92"/>
      <c r="Q284" s="92"/>
      <c r="R284" s="92"/>
      <c r="S284" s="92"/>
      <c r="T284" s="92"/>
      <c r="U284" s="92"/>
      <c r="V284" s="92"/>
      <c r="W284" s="92"/>
    </row>
    <row r="285" spans="10:23" x14ac:dyDescent="0.2">
      <c r="J285" s="92"/>
      <c r="K285" s="92"/>
      <c r="L285" s="92"/>
      <c r="M285" s="92"/>
      <c r="N285" s="92"/>
      <c r="O285" s="92"/>
      <c r="P285" s="92"/>
      <c r="Q285" s="92"/>
      <c r="R285" s="92"/>
      <c r="S285" s="92"/>
      <c r="T285" s="92"/>
      <c r="U285" s="92"/>
      <c r="V285" s="92"/>
      <c r="W285" s="92"/>
    </row>
    <row r="286" spans="10:23" x14ac:dyDescent="0.2">
      <c r="J286" s="92"/>
      <c r="K286" s="92"/>
      <c r="L286" s="92"/>
      <c r="M286" s="92"/>
      <c r="N286" s="92"/>
      <c r="O286" s="92"/>
      <c r="P286" s="92"/>
      <c r="Q286" s="92"/>
      <c r="R286" s="92"/>
      <c r="S286" s="92"/>
      <c r="T286" s="92"/>
      <c r="U286" s="92"/>
      <c r="V286" s="92"/>
      <c r="W286" s="92"/>
    </row>
    <row r="287" spans="10:23" x14ac:dyDescent="0.2">
      <c r="J287" s="92"/>
      <c r="K287" s="92"/>
      <c r="L287" s="92"/>
      <c r="M287" s="92"/>
      <c r="N287" s="92"/>
      <c r="O287" s="92"/>
      <c r="P287" s="92"/>
      <c r="Q287" s="92"/>
      <c r="R287" s="92"/>
      <c r="S287" s="92"/>
      <c r="T287" s="92"/>
      <c r="U287" s="92"/>
      <c r="V287" s="92"/>
      <c r="W287" s="92"/>
    </row>
    <row r="288" spans="10:23" x14ac:dyDescent="0.2">
      <c r="J288" s="92"/>
      <c r="K288" s="92"/>
      <c r="L288" s="92"/>
      <c r="M288" s="92"/>
      <c r="N288" s="92"/>
      <c r="O288" s="92"/>
      <c r="P288" s="92"/>
      <c r="Q288" s="92"/>
      <c r="R288" s="92"/>
      <c r="S288" s="92"/>
      <c r="T288" s="92"/>
      <c r="U288" s="92"/>
      <c r="V288" s="92"/>
      <c r="W288" s="92"/>
    </row>
    <row r="289" spans="3:29" x14ac:dyDescent="0.2">
      <c r="J289" s="92"/>
      <c r="K289" s="92"/>
      <c r="L289" s="92"/>
      <c r="M289" s="92"/>
      <c r="N289" s="92"/>
      <c r="O289" s="92"/>
      <c r="P289" s="92"/>
      <c r="Q289" s="92"/>
      <c r="R289" s="92"/>
      <c r="S289" s="92"/>
      <c r="T289" s="92"/>
      <c r="U289" s="92"/>
      <c r="V289" s="92"/>
      <c r="W289" s="92"/>
      <c r="X289" s="92"/>
      <c r="Y289" s="92"/>
      <c r="Z289" s="92"/>
      <c r="AA289" s="92"/>
      <c r="AB289" s="92"/>
      <c r="AC289" s="92"/>
    </row>
    <row r="290" spans="3:29" x14ac:dyDescent="0.2">
      <c r="J290" s="92"/>
      <c r="K290" s="92"/>
      <c r="L290" s="92"/>
      <c r="M290" s="92"/>
      <c r="N290" s="92"/>
      <c r="O290" s="92"/>
      <c r="P290" s="92"/>
      <c r="Q290" s="92"/>
      <c r="R290" s="92"/>
      <c r="S290" s="92"/>
      <c r="T290" s="92"/>
      <c r="U290" s="92"/>
      <c r="V290" s="92"/>
      <c r="W290" s="92"/>
      <c r="X290" s="92"/>
      <c r="Y290" s="92"/>
      <c r="Z290" s="92"/>
      <c r="AA290" s="92"/>
      <c r="AB290" s="92"/>
      <c r="AC290" s="92"/>
    </row>
    <row r="291" spans="3:29" x14ac:dyDescent="0.2">
      <c r="J291" s="92"/>
      <c r="K291" s="92"/>
      <c r="L291" s="92"/>
      <c r="M291" s="92"/>
      <c r="N291" s="92"/>
      <c r="O291" s="92"/>
      <c r="P291" s="92"/>
      <c r="Q291" s="92"/>
      <c r="R291" s="92"/>
      <c r="S291" s="92"/>
      <c r="T291" s="92"/>
      <c r="U291" s="92"/>
      <c r="V291" s="92"/>
      <c r="W291" s="92"/>
      <c r="X291" s="92"/>
      <c r="Y291" s="92"/>
      <c r="Z291" s="92"/>
      <c r="AA291" s="92"/>
      <c r="AB291" s="92"/>
      <c r="AC291" s="92"/>
    </row>
    <row r="292" spans="3:29" x14ac:dyDescent="0.2">
      <c r="J292" s="92"/>
      <c r="K292" s="92"/>
      <c r="L292" s="92"/>
      <c r="M292" s="92"/>
      <c r="N292" s="92"/>
      <c r="O292" s="92"/>
      <c r="P292" s="92"/>
      <c r="Q292" s="92"/>
      <c r="R292" s="92"/>
      <c r="S292" s="92"/>
      <c r="T292" s="92"/>
      <c r="U292" s="92"/>
      <c r="V292" s="92"/>
      <c r="W292" s="92"/>
      <c r="X292" s="92"/>
      <c r="Y292" s="92"/>
      <c r="Z292" s="92"/>
      <c r="AA292" s="92"/>
      <c r="AB292" s="92"/>
      <c r="AC292" s="92"/>
    </row>
    <row r="293" spans="3:29" x14ac:dyDescent="0.2">
      <c r="J293" s="92"/>
      <c r="K293" s="92"/>
      <c r="L293" s="92"/>
      <c r="M293" s="92"/>
      <c r="N293" s="92"/>
      <c r="O293" s="92"/>
      <c r="P293" s="92"/>
      <c r="Q293" s="92"/>
      <c r="R293" s="92"/>
      <c r="S293" s="92"/>
      <c r="T293" s="92"/>
      <c r="U293" s="92"/>
      <c r="V293" s="92"/>
      <c r="W293" s="92"/>
      <c r="X293" s="92"/>
      <c r="Y293" s="92"/>
      <c r="Z293" s="92"/>
      <c r="AA293" s="92"/>
      <c r="AB293" s="92"/>
      <c r="AC293" s="92"/>
    </row>
    <row r="294" spans="3:29" x14ac:dyDescent="0.2">
      <c r="J294" s="92"/>
      <c r="K294" s="92"/>
      <c r="L294" s="92"/>
      <c r="M294" s="92"/>
      <c r="N294" s="92"/>
      <c r="O294" s="92"/>
      <c r="P294" s="92"/>
      <c r="Q294" s="92"/>
      <c r="R294" s="92"/>
      <c r="S294" s="92"/>
      <c r="T294" s="92"/>
      <c r="U294" s="92"/>
      <c r="V294" s="92"/>
      <c r="W294" s="92"/>
      <c r="X294" s="92"/>
      <c r="Y294" s="92"/>
      <c r="Z294" s="92"/>
      <c r="AA294" s="92"/>
      <c r="AB294" s="92"/>
      <c r="AC294" s="92"/>
    </row>
    <row r="295" spans="3:29" x14ac:dyDescent="0.2">
      <c r="Q295" s="92"/>
      <c r="R295" s="92"/>
      <c r="S295" s="92"/>
      <c r="T295" s="92"/>
      <c r="U295" s="92"/>
      <c r="V295" s="92"/>
      <c r="W295" s="92"/>
      <c r="X295" s="92"/>
      <c r="Y295" s="92"/>
      <c r="Z295" s="92"/>
      <c r="AA295" s="92"/>
      <c r="AB295" s="92"/>
      <c r="AC295" s="92"/>
    </row>
    <row r="296" spans="3:29" x14ac:dyDescent="0.2">
      <c r="Q296" s="92"/>
      <c r="R296" s="92"/>
      <c r="S296" s="92"/>
      <c r="T296" s="92"/>
      <c r="U296" s="92"/>
      <c r="V296" s="92"/>
      <c r="W296" s="92"/>
      <c r="X296" s="92"/>
      <c r="Y296" s="92"/>
      <c r="Z296" s="92"/>
      <c r="AA296" s="92"/>
      <c r="AB296" s="92"/>
      <c r="AC296" s="92"/>
    </row>
    <row r="297" spans="3:29" x14ac:dyDescent="0.2">
      <c r="Q297" s="92"/>
      <c r="R297" s="92"/>
      <c r="S297" s="92"/>
      <c r="T297" s="92"/>
      <c r="U297" s="92"/>
      <c r="V297" s="92"/>
      <c r="W297" s="92"/>
      <c r="X297" s="92"/>
      <c r="Y297" s="92"/>
      <c r="Z297" s="92"/>
      <c r="AA297" s="92"/>
      <c r="AB297" s="92"/>
      <c r="AC297" s="92"/>
    </row>
    <row r="298" spans="3:29" x14ac:dyDescent="0.2">
      <c r="Q298" s="92"/>
      <c r="R298" s="92"/>
      <c r="S298" s="92"/>
      <c r="T298" s="92"/>
      <c r="U298" s="92"/>
      <c r="V298" s="92"/>
      <c r="W298" s="92"/>
      <c r="X298" s="92"/>
      <c r="Y298" s="92"/>
      <c r="Z298" s="92"/>
      <c r="AA298" s="92"/>
      <c r="AB298" s="92"/>
      <c r="AC298" s="92"/>
    </row>
    <row r="299" spans="3:29" x14ac:dyDescent="0.2">
      <c r="Q299" s="92"/>
      <c r="R299" s="92"/>
      <c r="S299" s="92"/>
      <c r="T299" s="92"/>
      <c r="U299" s="92"/>
      <c r="V299" s="92"/>
      <c r="W299" s="92"/>
      <c r="X299" s="92"/>
      <c r="Y299" s="92"/>
      <c r="Z299" s="92"/>
      <c r="AA299" s="92"/>
      <c r="AB299" s="92"/>
      <c r="AC299" s="92"/>
    </row>
    <row r="300" spans="3:29" x14ac:dyDescent="0.2">
      <c r="C300" s="92"/>
      <c r="Q300" s="92"/>
      <c r="R300" s="92"/>
      <c r="S300" s="92"/>
      <c r="T300" s="92"/>
      <c r="U300" s="92"/>
    </row>
    <row r="301" spans="3:29" x14ac:dyDescent="0.2">
      <c r="C301" s="92"/>
      <c r="Q301" s="92"/>
      <c r="R301" s="92"/>
      <c r="S301" s="92"/>
      <c r="T301" s="92"/>
      <c r="U301" s="92"/>
    </row>
    <row r="302" spans="3:29" x14ac:dyDescent="0.2">
      <c r="C302" s="92"/>
      <c r="Q302" s="92"/>
      <c r="R302" s="92"/>
      <c r="S302" s="92"/>
      <c r="T302" s="92"/>
      <c r="U302" s="92"/>
    </row>
    <row r="303" spans="3:29" x14ac:dyDescent="0.2">
      <c r="C303" s="92"/>
      <c r="Q303" s="92"/>
      <c r="R303" s="92"/>
      <c r="S303" s="92"/>
      <c r="T303" s="92"/>
      <c r="U303" s="92"/>
    </row>
    <row r="304" spans="3:29" x14ac:dyDescent="0.2">
      <c r="C304" s="92"/>
      <c r="Q304" s="92"/>
      <c r="R304" s="92"/>
      <c r="S304" s="92"/>
      <c r="T304" s="92"/>
      <c r="U304" s="92"/>
    </row>
    <row r="305" spans="3:21" x14ac:dyDescent="0.2">
      <c r="C305" s="92"/>
      <c r="Q305" s="92"/>
      <c r="R305" s="92"/>
      <c r="S305" s="92"/>
      <c r="T305" s="92"/>
      <c r="U305" s="92"/>
    </row>
    <row r="306" spans="3:21" x14ac:dyDescent="0.2">
      <c r="C306" s="92"/>
      <c r="Q306" s="92"/>
      <c r="R306" s="92"/>
      <c r="S306" s="92"/>
      <c r="T306" s="92"/>
      <c r="U306" s="92"/>
    </row>
    <row r="307" spans="3:21" x14ac:dyDescent="0.2">
      <c r="C307" s="18"/>
      <c r="Q307" s="92"/>
      <c r="R307" s="92"/>
      <c r="S307" s="92"/>
      <c r="T307" s="92"/>
      <c r="U307" s="92"/>
    </row>
    <row r="308" spans="3:21" x14ac:dyDescent="0.2">
      <c r="C308" s="92"/>
      <c r="Q308" s="92"/>
      <c r="R308" s="92"/>
      <c r="S308" s="92"/>
      <c r="T308" s="92"/>
      <c r="U308" s="92"/>
    </row>
    <row r="309" spans="3:21" x14ac:dyDescent="0.2">
      <c r="C309" s="92"/>
      <c r="Q309" s="92"/>
      <c r="R309" s="92"/>
      <c r="S309" s="92"/>
      <c r="T309" s="92"/>
      <c r="U309" s="92"/>
    </row>
    <row r="310" spans="3:21" x14ac:dyDescent="0.2">
      <c r="C310" s="92"/>
      <c r="Q310" s="92"/>
      <c r="R310" s="92"/>
      <c r="S310" s="92"/>
      <c r="T310" s="92"/>
      <c r="U310" s="92"/>
    </row>
    <row r="311" spans="3:21" x14ac:dyDescent="0.2">
      <c r="C311" s="18"/>
    </row>
    <row r="312" spans="3:21" x14ac:dyDescent="0.2">
      <c r="C312" s="18"/>
    </row>
  </sheetData>
  <mergeCells count="7">
    <mergeCell ref="D211:I212"/>
    <mergeCell ref="Z5:Z13"/>
    <mergeCell ref="AB3:AH3"/>
    <mergeCell ref="D179:P180"/>
    <mergeCell ref="D80:I81"/>
    <mergeCell ref="D153:I154"/>
    <mergeCell ref="D140:I141"/>
  </mergeCells>
  <phoneticPr fontId="4" type="noConversion"/>
  <pageMargins left="0.75" right="0.75" top="1" bottom="0.75" header="0.5" footer="0.5"/>
  <pageSetup scale="75" orientation="landscape" horizontalDpi="300" verticalDpi="300"/>
  <headerFooter alignWithMargins="0"/>
  <ignoredErrors>
    <ignoredError sqref="D192 D190:D191" unlockedFormula="1"/>
  </ignoredErrors>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15400-6CB8-4FAC-BA4D-A30437A57538}">
  <dimension ref="A1:Q147"/>
  <sheetViews>
    <sheetView showGridLines="0" topLeftCell="A83" zoomScale="85" zoomScaleNormal="85" workbookViewId="0">
      <selection activeCell="F70" activeCellId="9" sqref="B104:M110 B113:M114 B117:M122 B124:M125 B89:F92 B94:F97 B84:F86 B79:F81 B72:F74 B70:F70"/>
    </sheetView>
  </sheetViews>
  <sheetFormatPr defaultColWidth="11.42578125" defaultRowHeight="12" x14ac:dyDescent="0.2"/>
  <cols>
    <col min="1" max="1" width="61.140625" style="301" bestFit="1" customWidth="1"/>
    <col min="2" max="2" width="28.140625" style="301" bestFit="1" customWidth="1"/>
    <col min="3" max="3" width="29.42578125" style="301" bestFit="1" customWidth="1"/>
    <col min="4" max="13" width="28.140625" style="183" bestFit="1" customWidth="1"/>
    <col min="14" max="16" width="9" style="183" bestFit="1" customWidth="1"/>
    <col min="17" max="17" width="10.85546875" style="183" bestFit="1" customWidth="1"/>
    <col min="18" max="16384" width="11.42578125" style="183"/>
  </cols>
  <sheetData>
    <row r="1" spans="1:17" ht="15.75" x14ac:dyDescent="0.25">
      <c r="A1" s="300" t="str">
        <f>'1. Required Start-Up Funds'!A1</f>
        <v>Template</v>
      </c>
    </row>
    <row r="2" spans="1:17" ht="15.75" x14ac:dyDescent="0.25">
      <c r="A2" s="300" t="s">
        <v>153</v>
      </c>
    </row>
    <row r="3" spans="1:17" x14ac:dyDescent="0.2">
      <c r="A3" s="175"/>
      <c r="B3" s="175"/>
      <c r="C3" s="175"/>
      <c r="D3" s="176"/>
      <c r="E3" s="176"/>
      <c r="F3" s="176"/>
      <c r="G3" s="176"/>
      <c r="H3" s="176"/>
      <c r="I3" s="176"/>
      <c r="J3" s="176"/>
      <c r="K3" s="176"/>
      <c r="L3" s="176"/>
      <c r="M3" s="176"/>
      <c r="N3" s="176"/>
      <c r="O3" s="176"/>
      <c r="P3" s="176"/>
      <c r="Q3" s="176"/>
    </row>
    <row r="4" spans="1:17" x14ac:dyDescent="0.2">
      <c r="A4" s="175"/>
      <c r="B4" s="175"/>
      <c r="C4" s="175"/>
      <c r="D4" s="176"/>
      <c r="E4" s="176"/>
      <c r="F4" s="176"/>
      <c r="G4" s="176"/>
      <c r="H4" s="176"/>
      <c r="I4" s="176"/>
      <c r="J4" s="176"/>
      <c r="K4" s="176"/>
      <c r="L4" s="176"/>
      <c r="M4" s="176"/>
      <c r="N4" s="176"/>
      <c r="O4" s="176"/>
      <c r="P4" s="176"/>
      <c r="Q4" s="176"/>
    </row>
    <row r="5" spans="1:17" x14ac:dyDescent="0.2">
      <c r="A5" s="175"/>
      <c r="B5" s="175"/>
      <c r="C5" s="175"/>
      <c r="D5" s="176"/>
      <c r="E5" s="176"/>
      <c r="F5" s="176"/>
      <c r="G5" s="176"/>
      <c r="H5" s="176"/>
      <c r="I5" s="176"/>
      <c r="J5" s="176"/>
      <c r="K5" s="176"/>
      <c r="L5" s="176"/>
      <c r="M5" s="176"/>
      <c r="N5" s="176"/>
      <c r="O5" s="176"/>
      <c r="P5" s="176"/>
      <c r="Q5" s="176"/>
    </row>
    <row r="6" spans="1:17" x14ac:dyDescent="0.2">
      <c r="A6" s="175"/>
      <c r="B6" s="175"/>
      <c r="C6" s="175"/>
      <c r="D6" s="176"/>
      <c r="E6" s="302" t="str">
        <f>'4. Projected Sales Forecast'!H6</f>
        <v>Month 1</v>
      </c>
      <c r="F6" s="302" t="str">
        <f>'4. Projected Sales Forecast'!I6</f>
        <v>Month 2</v>
      </c>
      <c r="G6" s="302" t="str">
        <f>'4. Projected Sales Forecast'!J6</f>
        <v>Month 3</v>
      </c>
      <c r="H6" s="302" t="str">
        <f>'4. Projected Sales Forecast'!K6</f>
        <v>Month 4</v>
      </c>
      <c r="I6" s="302" t="str">
        <f>'4. Projected Sales Forecast'!L6</f>
        <v>Month 5</v>
      </c>
      <c r="J6" s="302" t="str">
        <f>'4. Projected Sales Forecast'!M6</f>
        <v>Month 6</v>
      </c>
      <c r="K6" s="302" t="str">
        <f>'4. Projected Sales Forecast'!N6</f>
        <v>Month 7</v>
      </c>
      <c r="L6" s="302" t="str">
        <f>'4. Projected Sales Forecast'!O6</f>
        <v>Month 8</v>
      </c>
      <c r="M6" s="302" t="str">
        <f>'4. Projected Sales Forecast'!P6</f>
        <v>Month 9</v>
      </c>
      <c r="N6" s="302" t="str">
        <f>'4. Projected Sales Forecast'!Q6</f>
        <v>Month 10</v>
      </c>
      <c r="O6" s="302" t="str">
        <f>'4. Projected Sales Forecast'!R6</f>
        <v>Month 11</v>
      </c>
      <c r="P6" s="302" t="str">
        <f>'4. Projected Sales Forecast'!S6</f>
        <v>Month 12</v>
      </c>
      <c r="Q6" s="302" t="s">
        <v>2</v>
      </c>
    </row>
    <row r="7" spans="1:17" x14ac:dyDescent="0.2">
      <c r="A7" s="175"/>
      <c r="B7" s="175"/>
      <c r="C7" s="175"/>
      <c r="D7" s="176"/>
      <c r="E7" s="176"/>
      <c r="F7" s="176"/>
      <c r="G7" s="176"/>
      <c r="H7" s="176"/>
      <c r="I7" s="176"/>
      <c r="J7" s="176"/>
      <c r="K7" s="176"/>
      <c r="L7" s="176"/>
      <c r="M7" s="176"/>
      <c r="N7" s="176"/>
      <c r="O7" s="176"/>
      <c r="P7" s="176"/>
      <c r="Q7" s="176"/>
    </row>
    <row r="8" spans="1:17" x14ac:dyDescent="0.2">
      <c r="A8" s="175" t="s">
        <v>89</v>
      </c>
      <c r="B8" s="175"/>
      <c r="C8" s="175"/>
      <c r="D8" s="176"/>
      <c r="E8" s="177">
        <f>'10. Balance Sheet'!F6</f>
        <v>0</v>
      </c>
      <c r="F8" s="177">
        <f>E37</f>
        <v>0</v>
      </c>
      <c r="G8" s="177">
        <f t="shared" ref="G8:P8" si="0">F37</f>
        <v>0</v>
      </c>
      <c r="H8" s="177">
        <f t="shared" si="0"/>
        <v>0</v>
      </c>
      <c r="I8" s="177">
        <f t="shared" si="0"/>
        <v>0</v>
      </c>
      <c r="J8" s="177">
        <f t="shared" si="0"/>
        <v>0</v>
      </c>
      <c r="K8" s="177">
        <f t="shared" si="0"/>
        <v>0</v>
      </c>
      <c r="L8" s="177">
        <f t="shared" si="0"/>
        <v>0</v>
      </c>
      <c r="M8" s="177">
        <f t="shared" si="0"/>
        <v>0</v>
      </c>
      <c r="N8" s="177">
        <f t="shared" si="0"/>
        <v>0</v>
      </c>
      <c r="O8" s="177">
        <f t="shared" si="0"/>
        <v>0</v>
      </c>
      <c r="P8" s="177">
        <f t="shared" si="0"/>
        <v>0</v>
      </c>
      <c r="Q8" s="177"/>
    </row>
    <row r="9" spans="1:17" x14ac:dyDescent="0.2">
      <c r="A9" s="175"/>
      <c r="B9" s="175"/>
      <c r="C9" s="175"/>
      <c r="D9" s="176"/>
      <c r="E9" s="177"/>
      <c r="F9" s="177"/>
      <c r="G9" s="177"/>
      <c r="H9" s="177"/>
      <c r="I9" s="177"/>
      <c r="J9" s="177"/>
      <c r="K9" s="177"/>
      <c r="L9" s="177"/>
      <c r="M9" s="177"/>
      <c r="N9" s="177"/>
      <c r="O9" s="177"/>
      <c r="P9" s="177"/>
      <c r="Q9" s="177"/>
    </row>
    <row r="10" spans="1:17" x14ac:dyDescent="0.2">
      <c r="A10" s="175" t="s">
        <v>90</v>
      </c>
      <c r="B10" s="175"/>
      <c r="C10" s="175"/>
      <c r="D10" s="176"/>
      <c r="E10" s="177"/>
      <c r="F10" s="177"/>
      <c r="G10" s="177"/>
      <c r="H10" s="177"/>
      <c r="I10" s="177"/>
      <c r="J10" s="177"/>
      <c r="K10" s="177"/>
      <c r="L10" s="177"/>
      <c r="M10" s="177"/>
      <c r="N10" s="177"/>
      <c r="O10" s="177"/>
      <c r="P10" s="177"/>
      <c r="Q10" s="177"/>
    </row>
    <row r="11" spans="1:17" x14ac:dyDescent="0.2">
      <c r="A11" s="175"/>
      <c r="B11" s="175" t="s">
        <v>91</v>
      </c>
      <c r="C11" s="175"/>
      <c r="D11" s="176"/>
      <c r="E11" s="177">
        <f>'8. Income Statement'!E16*'6. Cash Receipts-Disbursements'!$G$8</f>
        <v>0</v>
      </c>
      <c r="F11" s="177">
        <f>'8. Income Statement'!F16*'6. Cash Receipts-Disbursements'!$G$8</f>
        <v>0</v>
      </c>
      <c r="G11" s="177">
        <f>'8. Income Statement'!G16*'6. Cash Receipts-Disbursements'!$G$8</f>
        <v>0</v>
      </c>
      <c r="H11" s="177">
        <f>'8. Income Statement'!H16*'6. Cash Receipts-Disbursements'!$G$8</f>
        <v>0</v>
      </c>
      <c r="I11" s="177">
        <f>'8. Income Statement'!I16*'6. Cash Receipts-Disbursements'!$G$8</f>
        <v>0</v>
      </c>
      <c r="J11" s="177">
        <f>'8. Income Statement'!J16*'6. Cash Receipts-Disbursements'!$G$8</f>
        <v>0</v>
      </c>
      <c r="K11" s="177">
        <f>'8. Income Statement'!K16*'6. Cash Receipts-Disbursements'!$G$8</f>
        <v>0</v>
      </c>
      <c r="L11" s="177">
        <f>'8. Income Statement'!L16*'6. Cash Receipts-Disbursements'!$G$8</f>
        <v>0</v>
      </c>
      <c r="M11" s="177">
        <f>'8. Income Statement'!M16*'6. Cash Receipts-Disbursements'!$G$8</f>
        <v>0</v>
      </c>
      <c r="N11" s="177">
        <f>'8. Income Statement'!N16*'6. Cash Receipts-Disbursements'!$G$8</f>
        <v>0</v>
      </c>
      <c r="O11" s="177">
        <f>'8. Income Statement'!O16*'6. Cash Receipts-Disbursements'!$G$8</f>
        <v>0</v>
      </c>
      <c r="P11" s="177">
        <f>'8. Income Statement'!P16*'6. Cash Receipts-Disbursements'!$G$8</f>
        <v>0</v>
      </c>
      <c r="Q11" s="177">
        <f>SUM(E11:P11)</f>
        <v>0</v>
      </c>
    </row>
    <row r="12" spans="1:17" x14ac:dyDescent="0.2">
      <c r="A12" s="175"/>
      <c r="B12" s="175" t="s">
        <v>92</v>
      </c>
      <c r="C12" s="175"/>
      <c r="D12" s="176"/>
      <c r="E12" s="177">
        <v>0</v>
      </c>
      <c r="F12" s="177">
        <f>'8. Income Statement'!E16*'6. Cash Receipts-Disbursements'!G9</f>
        <v>0</v>
      </c>
      <c r="G12" s="177">
        <f>('8. Income Statement'!F16*'6. Cash Receipts-Disbursements'!$G$9)+('8. Income Statement'!E16*'6. Cash Receipts-Disbursements'!$G$10)</f>
        <v>0</v>
      </c>
      <c r="H12" s="177">
        <f>('8. Income Statement'!G16*'6. Cash Receipts-Disbursements'!$G$9)+('8. Income Statement'!F16*'6. Cash Receipts-Disbursements'!$G$10)</f>
        <v>0</v>
      </c>
      <c r="I12" s="177">
        <f>('8. Income Statement'!H16*'6. Cash Receipts-Disbursements'!$G$9)+('8. Income Statement'!G16*'6. Cash Receipts-Disbursements'!$G$10)</f>
        <v>0</v>
      </c>
      <c r="J12" s="177">
        <f>('8. Income Statement'!I16*'6. Cash Receipts-Disbursements'!$G$9)+('8. Income Statement'!H16*'6. Cash Receipts-Disbursements'!$G$10)</f>
        <v>0</v>
      </c>
      <c r="K12" s="177">
        <f>('8. Income Statement'!J16*'6. Cash Receipts-Disbursements'!$G$9)+('8. Income Statement'!I16*'6. Cash Receipts-Disbursements'!$G$10)</f>
        <v>0</v>
      </c>
      <c r="L12" s="177">
        <f>('8. Income Statement'!K16*'6. Cash Receipts-Disbursements'!$G$9)+('8. Income Statement'!J16*'6. Cash Receipts-Disbursements'!$G$10)</f>
        <v>0</v>
      </c>
      <c r="M12" s="177">
        <f>('8. Income Statement'!L16*'6. Cash Receipts-Disbursements'!$G$9)+('8. Income Statement'!K16*'6. Cash Receipts-Disbursements'!$G$10)</f>
        <v>0</v>
      </c>
      <c r="N12" s="177">
        <f>('8. Income Statement'!M16*'6. Cash Receipts-Disbursements'!$G$9)+('8. Income Statement'!L16*'6. Cash Receipts-Disbursements'!$G$10)</f>
        <v>0</v>
      </c>
      <c r="O12" s="177">
        <f>('8. Income Statement'!N16*'6. Cash Receipts-Disbursements'!$G$9)+('8. Income Statement'!M16*'6. Cash Receipts-Disbursements'!$G$10)</f>
        <v>0</v>
      </c>
      <c r="P12" s="177">
        <f>('8. Income Statement'!O16*'6. Cash Receipts-Disbursements'!$G$9)+('8. Income Statement'!N16*'6. Cash Receipts-Disbursements'!$G$10)</f>
        <v>0</v>
      </c>
      <c r="Q12" s="177">
        <f>SUM(E12:P12)</f>
        <v>0</v>
      </c>
    </row>
    <row r="13" spans="1:17" x14ac:dyDescent="0.2">
      <c r="A13" s="175" t="s">
        <v>93</v>
      </c>
      <c r="B13" s="175"/>
      <c r="C13" s="175"/>
      <c r="D13" s="176"/>
      <c r="E13" s="177">
        <f>SUM(E11:E12)</f>
        <v>0</v>
      </c>
      <c r="F13" s="177">
        <f t="shared" ref="F13:Q13" si="1">SUM(F11:F12)</f>
        <v>0</v>
      </c>
      <c r="G13" s="177">
        <f t="shared" si="1"/>
        <v>0</v>
      </c>
      <c r="H13" s="177">
        <f t="shared" si="1"/>
        <v>0</v>
      </c>
      <c r="I13" s="177">
        <f t="shared" si="1"/>
        <v>0</v>
      </c>
      <c r="J13" s="177">
        <f t="shared" si="1"/>
        <v>0</v>
      </c>
      <c r="K13" s="177">
        <f t="shared" si="1"/>
        <v>0</v>
      </c>
      <c r="L13" s="177">
        <f t="shared" si="1"/>
        <v>0</v>
      </c>
      <c r="M13" s="177">
        <f t="shared" si="1"/>
        <v>0</v>
      </c>
      <c r="N13" s="177">
        <f t="shared" si="1"/>
        <v>0</v>
      </c>
      <c r="O13" s="177">
        <f t="shared" si="1"/>
        <v>0</v>
      </c>
      <c r="P13" s="177">
        <f t="shared" si="1"/>
        <v>0</v>
      </c>
      <c r="Q13" s="177">
        <f t="shared" si="1"/>
        <v>0</v>
      </c>
    </row>
    <row r="14" spans="1:17" x14ac:dyDescent="0.2">
      <c r="A14" s="175"/>
      <c r="B14" s="175"/>
      <c r="C14" s="175"/>
      <c r="D14" s="176"/>
      <c r="E14" s="177"/>
      <c r="F14" s="177"/>
      <c r="G14" s="177"/>
      <c r="H14" s="177"/>
      <c r="I14" s="177"/>
      <c r="J14" s="177"/>
      <c r="K14" s="177"/>
      <c r="L14" s="177"/>
      <c r="M14" s="177"/>
      <c r="N14" s="177"/>
      <c r="O14" s="177"/>
      <c r="P14" s="177"/>
      <c r="Q14" s="177"/>
    </row>
    <row r="15" spans="1:17" x14ac:dyDescent="0.2">
      <c r="A15" s="175" t="s">
        <v>94</v>
      </c>
      <c r="B15" s="175"/>
      <c r="C15" s="175"/>
      <c r="D15" s="176"/>
      <c r="E15" s="177"/>
      <c r="F15" s="177"/>
      <c r="G15" s="177"/>
      <c r="H15" s="177"/>
      <c r="I15" s="177"/>
      <c r="J15" s="177"/>
      <c r="K15" s="177"/>
      <c r="L15" s="177"/>
      <c r="M15" s="177"/>
      <c r="N15" s="177"/>
      <c r="O15" s="177"/>
      <c r="P15" s="177"/>
      <c r="Q15" s="177"/>
    </row>
    <row r="16" spans="1:17" x14ac:dyDescent="0.2">
      <c r="A16" s="175"/>
      <c r="B16" s="175" t="s">
        <v>113</v>
      </c>
      <c r="C16" s="175"/>
      <c r="D16" s="176"/>
      <c r="E16" s="177"/>
      <c r="F16" s="177"/>
      <c r="G16" s="177"/>
      <c r="H16" s="177"/>
      <c r="I16" s="177"/>
      <c r="J16" s="177"/>
      <c r="K16" s="177"/>
      <c r="L16" s="177"/>
      <c r="M16" s="177"/>
      <c r="N16" s="177"/>
      <c r="O16" s="177"/>
      <c r="P16" s="177"/>
      <c r="Q16" s="177"/>
    </row>
    <row r="17" spans="1:17" x14ac:dyDescent="0.2">
      <c r="A17" s="175"/>
      <c r="B17" s="175"/>
      <c r="C17" s="175" t="s">
        <v>204</v>
      </c>
      <c r="D17" s="176"/>
      <c r="E17" s="179">
        <v>0</v>
      </c>
      <c r="F17" s="179">
        <v>0</v>
      </c>
      <c r="G17" s="179">
        <v>0</v>
      </c>
      <c r="H17" s="179">
        <v>0</v>
      </c>
      <c r="I17" s="179">
        <v>0</v>
      </c>
      <c r="J17" s="179">
        <v>0</v>
      </c>
      <c r="K17" s="179">
        <v>0</v>
      </c>
      <c r="L17" s="179">
        <v>0</v>
      </c>
      <c r="M17" s="179">
        <v>0</v>
      </c>
      <c r="N17" s="179">
        <v>0</v>
      </c>
      <c r="O17" s="179">
        <v>0</v>
      </c>
      <c r="P17" s="179">
        <v>0</v>
      </c>
      <c r="Q17" s="177">
        <f>SUM(E17:P17)</f>
        <v>0</v>
      </c>
    </row>
    <row r="18" spans="1:17" x14ac:dyDescent="0.2">
      <c r="A18" s="175"/>
      <c r="B18" s="175"/>
      <c r="C18" s="175" t="s">
        <v>205</v>
      </c>
      <c r="D18" s="176"/>
      <c r="E18" s="179">
        <v>0</v>
      </c>
      <c r="F18" s="179">
        <v>0</v>
      </c>
      <c r="G18" s="179">
        <v>0</v>
      </c>
      <c r="H18" s="179">
        <v>0</v>
      </c>
      <c r="I18" s="179">
        <v>0</v>
      </c>
      <c r="J18" s="179">
        <v>0</v>
      </c>
      <c r="K18" s="179">
        <v>0</v>
      </c>
      <c r="L18" s="179">
        <v>0</v>
      </c>
      <c r="M18" s="179">
        <v>0</v>
      </c>
      <c r="N18" s="179">
        <v>0</v>
      </c>
      <c r="O18" s="179">
        <v>0</v>
      </c>
      <c r="P18" s="179">
        <v>0</v>
      </c>
      <c r="Q18" s="177">
        <f>SUM(E18:P18)</f>
        <v>0</v>
      </c>
    </row>
    <row r="19" spans="1:17" x14ac:dyDescent="0.2">
      <c r="A19" s="175"/>
      <c r="B19" s="175"/>
      <c r="C19" s="175" t="s">
        <v>82</v>
      </c>
      <c r="D19" s="176"/>
      <c r="E19" s="177">
        <f>'8. Income Statement'!E25*'6. Cash Receipts-Disbursements'!G15</f>
        <v>0</v>
      </c>
      <c r="F19" s="177">
        <f>('8. Income Statement'!F25*'6. Cash Receipts-Disbursements'!G15)+('8. Income Statement'!E25*'6. Cash Receipts-Disbursements'!G16)</f>
        <v>0</v>
      </c>
      <c r="G19" s="177">
        <f>('8. Income Statement'!G25*'6. Cash Receipts-Disbursements'!$G$15)+('8. Income Statement'!F25*'6. Cash Receipts-Disbursements'!$G$16)+('8. Income Statement'!E25*'6. Cash Receipts-Disbursements'!$G$17)</f>
        <v>0</v>
      </c>
      <c r="H19" s="177">
        <f>('8. Income Statement'!H25*'6. Cash Receipts-Disbursements'!$G$15)+('8. Income Statement'!G25*'6. Cash Receipts-Disbursements'!$G$16)+('8. Income Statement'!F25*'6. Cash Receipts-Disbursements'!$G$17)</f>
        <v>0</v>
      </c>
      <c r="I19" s="177">
        <f>('8. Income Statement'!I25*'6. Cash Receipts-Disbursements'!$G$15)+('8. Income Statement'!H25*'6. Cash Receipts-Disbursements'!$G$16)+('8. Income Statement'!G25*'6. Cash Receipts-Disbursements'!$G$17)</f>
        <v>0</v>
      </c>
      <c r="J19" s="177">
        <f>('8. Income Statement'!J25*'6. Cash Receipts-Disbursements'!$G$15)+('8. Income Statement'!I25*'6. Cash Receipts-Disbursements'!$G$16)+('8. Income Statement'!H25*'6. Cash Receipts-Disbursements'!$G$17)</f>
        <v>0</v>
      </c>
      <c r="K19" s="177">
        <f>('8. Income Statement'!K25*'6. Cash Receipts-Disbursements'!$G$15)+('8. Income Statement'!J25*'6. Cash Receipts-Disbursements'!$G$16)+('8. Income Statement'!I25*'6. Cash Receipts-Disbursements'!$G$17)</f>
        <v>0</v>
      </c>
      <c r="L19" s="177">
        <f>('8. Income Statement'!L25*'6. Cash Receipts-Disbursements'!$G$15)+('8. Income Statement'!K25*'6. Cash Receipts-Disbursements'!$G$16)+('8. Income Statement'!J25*'6. Cash Receipts-Disbursements'!$G$17)</f>
        <v>0</v>
      </c>
      <c r="M19" s="177">
        <f>('8. Income Statement'!M25*'6. Cash Receipts-Disbursements'!$G$15)+('8. Income Statement'!L25*'6. Cash Receipts-Disbursements'!$G$16)+('8. Income Statement'!K25*'6. Cash Receipts-Disbursements'!$G$17)</f>
        <v>0</v>
      </c>
      <c r="N19" s="177">
        <f>('8. Income Statement'!N25*'6. Cash Receipts-Disbursements'!$G$15)+('8. Income Statement'!M25*'6. Cash Receipts-Disbursements'!$G$16)+('8. Income Statement'!L25*'6. Cash Receipts-Disbursements'!$G$17)</f>
        <v>0</v>
      </c>
      <c r="O19" s="177">
        <f>('8. Income Statement'!O25*'6. Cash Receipts-Disbursements'!$G$15)+('8. Income Statement'!N25*'6. Cash Receipts-Disbursements'!$G$16)+('8. Income Statement'!M25*'6. Cash Receipts-Disbursements'!$G$17)</f>
        <v>0</v>
      </c>
      <c r="P19" s="177">
        <f>('8. Income Statement'!P25*'6. Cash Receipts-Disbursements'!$G$15)+('8. Income Statement'!O25*'6. Cash Receipts-Disbursements'!$G$16)+('8. Income Statement'!N25*'6. Cash Receipts-Disbursements'!$G$17)</f>
        <v>0</v>
      </c>
      <c r="Q19" s="177">
        <f>SUM(E19:P19)</f>
        <v>0</v>
      </c>
    </row>
    <row r="20" spans="1:17" x14ac:dyDescent="0.2">
      <c r="A20" s="175"/>
      <c r="B20" s="175" t="s">
        <v>95</v>
      </c>
      <c r="C20" s="175"/>
      <c r="D20" s="176"/>
      <c r="E20" s="177"/>
      <c r="F20" s="177"/>
      <c r="G20" s="177"/>
      <c r="H20" s="177"/>
      <c r="I20" s="177"/>
      <c r="J20" s="177"/>
      <c r="K20" s="177"/>
      <c r="L20" s="177"/>
      <c r="M20" s="177"/>
      <c r="N20" s="177"/>
      <c r="O20" s="177"/>
      <c r="P20" s="177"/>
      <c r="Q20" s="177"/>
    </row>
    <row r="21" spans="1:17" x14ac:dyDescent="0.2">
      <c r="A21" s="175"/>
      <c r="B21" s="175"/>
      <c r="C21" s="175" t="str">
        <f>'8. Income Statement'!A29</f>
        <v>Salaries and Wages</v>
      </c>
      <c r="D21" s="176"/>
      <c r="E21" s="177">
        <f>'8. Income Statement'!E36</f>
        <v>0</v>
      </c>
      <c r="F21" s="177">
        <f>'8. Income Statement'!F36</f>
        <v>0</v>
      </c>
      <c r="G21" s="177">
        <f>'8. Income Statement'!G36</f>
        <v>0</v>
      </c>
      <c r="H21" s="177">
        <f>'8. Income Statement'!H36</f>
        <v>0</v>
      </c>
      <c r="I21" s="177">
        <f>'8. Income Statement'!I36</f>
        <v>0</v>
      </c>
      <c r="J21" s="177">
        <f>'8. Income Statement'!J36</f>
        <v>0</v>
      </c>
      <c r="K21" s="177">
        <f>'8. Income Statement'!K36</f>
        <v>0</v>
      </c>
      <c r="L21" s="177">
        <f>'8. Income Statement'!L36</f>
        <v>0</v>
      </c>
      <c r="M21" s="177">
        <f>'8. Income Statement'!M36</f>
        <v>0</v>
      </c>
      <c r="N21" s="177">
        <f>'8. Income Statement'!N36</f>
        <v>0</v>
      </c>
      <c r="O21" s="177">
        <f>'8. Income Statement'!O36</f>
        <v>0</v>
      </c>
      <c r="P21" s="177">
        <f>'8. Income Statement'!P36</f>
        <v>0</v>
      </c>
      <c r="Q21" s="177">
        <f>SUM(E21:P21)</f>
        <v>0</v>
      </c>
    </row>
    <row r="22" spans="1:17" x14ac:dyDescent="0.2">
      <c r="A22" s="175"/>
      <c r="B22" s="175"/>
      <c r="C22" s="175" t="str">
        <f>'8. Income Statement'!A38</f>
        <v>Fixed Business Expenses</v>
      </c>
      <c r="D22" s="176"/>
      <c r="E22" s="177">
        <f>'8. Income Statement'!E59</f>
        <v>0</v>
      </c>
      <c r="F22" s="177">
        <f>'8. Income Statement'!F59</f>
        <v>0</v>
      </c>
      <c r="G22" s="177">
        <f>'8. Income Statement'!G59</f>
        <v>0</v>
      </c>
      <c r="H22" s="177">
        <f>'8. Income Statement'!H59</f>
        <v>0</v>
      </c>
      <c r="I22" s="177">
        <f>'8. Income Statement'!I59</f>
        <v>0</v>
      </c>
      <c r="J22" s="177">
        <f>'8. Income Statement'!J59</f>
        <v>0</v>
      </c>
      <c r="K22" s="177">
        <f>'8. Income Statement'!K59</f>
        <v>0</v>
      </c>
      <c r="L22" s="177">
        <f>'8. Income Statement'!L59</f>
        <v>0</v>
      </c>
      <c r="M22" s="177">
        <f>'8. Income Statement'!M59</f>
        <v>0</v>
      </c>
      <c r="N22" s="177">
        <f>'8. Income Statement'!N59</f>
        <v>0</v>
      </c>
      <c r="O22" s="177">
        <f>'8. Income Statement'!O59</f>
        <v>0</v>
      </c>
      <c r="P22" s="177">
        <f>'8. Income Statement'!P59</f>
        <v>0</v>
      </c>
      <c r="Q22" s="177">
        <f t="shared" ref="Q22:Q28" si="2">SUM(E22:P22)</f>
        <v>0</v>
      </c>
    </row>
    <row r="23" spans="1:17" x14ac:dyDescent="0.2">
      <c r="A23" s="175"/>
      <c r="B23" s="175"/>
      <c r="C23" s="175" t="s">
        <v>101</v>
      </c>
      <c r="D23" s="176"/>
      <c r="E23" s="177">
        <f>'8. Income Statement'!E71</f>
        <v>0</v>
      </c>
      <c r="F23" s="177">
        <f>'8. Income Statement'!F71</f>
        <v>0</v>
      </c>
      <c r="G23" s="177">
        <f>'8. Income Statement'!G71</f>
        <v>0</v>
      </c>
      <c r="H23" s="177">
        <f>'8. Income Statement'!H71</f>
        <v>0</v>
      </c>
      <c r="I23" s="177">
        <f>'8. Income Statement'!I71</f>
        <v>0</v>
      </c>
      <c r="J23" s="177">
        <f>'8. Income Statement'!J71</f>
        <v>0</v>
      </c>
      <c r="K23" s="177">
        <f>'8. Income Statement'!K71</f>
        <v>0</v>
      </c>
      <c r="L23" s="177">
        <f>'8. Income Statement'!L71</f>
        <v>0</v>
      </c>
      <c r="M23" s="177">
        <f>'8. Income Statement'!M71</f>
        <v>0</v>
      </c>
      <c r="N23" s="177">
        <f>'8. Income Statement'!N71</f>
        <v>0</v>
      </c>
      <c r="O23" s="177">
        <f>'8. Income Statement'!O71</f>
        <v>0</v>
      </c>
      <c r="P23" s="177">
        <f>'8. Income Statement'!P71</f>
        <v>0</v>
      </c>
      <c r="Q23" s="177">
        <f t="shared" si="2"/>
        <v>0</v>
      </c>
    </row>
    <row r="24" spans="1:17" x14ac:dyDescent="0.2">
      <c r="A24" s="175"/>
      <c r="B24" s="175" t="s">
        <v>96</v>
      </c>
      <c r="C24" s="175"/>
      <c r="D24" s="176"/>
      <c r="E24" s="177"/>
      <c r="F24" s="177"/>
      <c r="G24" s="177"/>
      <c r="H24" s="177"/>
      <c r="I24" s="177"/>
      <c r="J24" s="177"/>
      <c r="K24" s="177"/>
      <c r="L24" s="177"/>
      <c r="M24" s="177"/>
      <c r="N24" s="177"/>
      <c r="O24" s="177"/>
      <c r="P24" s="177"/>
      <c r="Q24" s="177">
        <f t="shared" si="2"/>
        <v>0</v>
      </c>
    </row>
    <row r="25" spans="1:17" x14ac:dyDescent="0.2">
      <c r="A25" s="175"/>
      <c r="B25" s="175"/>
      <c r="C25" s="175" t="s">
        <v>97</v>
      </c>
      <c r="D25" s="176"/>
      <c r="E25" s="177">
        <f>'1. Required Start-Up Funds'!J50</f>
        <v>0</v>
      </c>
      <c r="F25" s="177">
        <f>E25</f>
        <v>0</v>
      </c>
      <c r="G25" s="177">
        <f t="shared" ref="G25:P25" si="3">F25</f>
        <v>0</v>
      </c>
      <c r="H25" s="177">
        <f t="shared" si="3"/>
        <v>0</v>
      </c>
      <c r="I25" s="177">
        <f t="shared" si="3"/>
        <v>0</v>
      </c>
      <c r="J25" s="177">
        <f t="shared" si="3"/>
        <v>0</v>
      </c>
      <c r="K25" s="177">
        <f t="shared" si="3"/>
        <v>0</v>
      </c>
      <c r="L25" s="177">
        <f t="shared" si="3"/>
        <v>0</v>
      </c>
      <c r="M25" s="177">
        <f t="shared" si="3"/>
        <v>0</v>
      </c>
      <c r="N25" s="177">
        <f t="shared" si="3"/>
        <v>0</v>
      </c>
      <c r="O25" s="177">
        <f t="shared" si="3"/>
        <v>0</v>
      </c>
      <c r="P25" s="177">
        <f t="shared" si="3"/>
        <v>0</v>
      </c>
      <c r="Q25" s="177">
        <f t="shared" si="2"/>
        <v>0</v>
      </c>
    </row>
    <row r="26" spans="1:17" x14ac:dyDescent="0.2">
      <c r="A26" s="175"/>
      <c r="B26" s="175"/>
      <c r="C26" s="175" t="s">
        <v>98</v>
      </c>
      <c r="D26" s="176"/>
      <c r="E26" s="177">
        <v>0</v>
      </c>
      <c r="F26" s="177">
        <f>('6. Cash Receipts-Disbursements'!$G$22/12)*E40</f>
        <v>0</v>
      </c>
      <c r="G26" s="177">
        <f>('6. Cash Receipts-Disbursements'!$G$22/12)*F40</f>
        <v>0</v>
      </c>
      <c r="H26" s="177">
        <f>('6. Cash Receipts-Disbursements'!$G$22/12)*G40</f>
        <v>0</v>
      </c>
      <c r="I26" s="177">
        <f>('6. Cash Receipts-Disbursements'!$G$22/12)*H40</f>
        <v>0</v>
      </c>
      <c r="J26" s="177">
        <f>('6. Cash Receipts-Disbursements'!$G$22/12)*I40</f>
        <v>0</v>
      </c>
      <c r="K26" s="177">
        <f>('6. Cash Receipts-Disbursements'!$G$22/12)*J40</f>
        <v>0</v>
      </c>
      <c r="L26" s="177">
        <f>('6. Cash Receipts-Disbursements'!$G$22/12)*K40</f>
        <v>0</v>
      </c>
      <c r="M26" s="177">
        <f>('6. Cash Receipts-Disbursements'!$G$22/12)*L40</f>
        <v>0</v>
      </c>
      <c r="N26" s="177">
        <f>('6. Cash Receipts-Disbursements'!$G$22/12)*M40</f>
        <v>0</v>
      </c>
      <c r="O26" s="177">
        <f>('6. Cash Receipts-Disbursements'!$G$22/12)*N40</f>
        <v>0</v>
      </c>
      <c r="P26" s="177">
        <f>('6. Cash Receipts-Disbursements'!$G$22/12)*O40</f>
        <v>0</v>
      </c>
      <c r="Q26" s="177">
        <f t="shared" si="2"/>
        <v>0</v>
      </c>
    </row>
    <row r="27" spans="1:17" x14ac:dyDescent="0.2">
      <c r="A27" s="175"/>
      <c r="B27" s="175"/>
      <c r="C27" s="175" t="s">
        <v>99</v>
      </c>
      <c r="D27" s="176"/>
      <c r="E27" s="179">
        <v>0</v>
      </c>
      <c r="F27" s="179">
        <v>0</v>
      </c>
      <c r="G27" s="179">
        <v>0</v>
      </c>
      <c r="H27" s="179">
        <v>0</v>
      </c>
      <c r="I27" s="179">
        <v>0</v>
      </c>
      <c r="J27" s="179">
        <v>0</v>
      </c>
      <c r="K27" s="179">
        <v>0</v>
      </c>
      <c r="L27" s="179">
        <v>0</v>
      </c>
      <c r="M27" s="179">
        <v>0</v>
      </c>
      <c r="N27" s="179">
        <v>0</v>
      </c>
      <c r="O27" s="179">
        <v>0</v>
      </c>
      <c r="P27" s="179">
        <v>0</v>
      </c>
      <c r="Q27" s="177">
        <v>0</v>
      </c>
    </row>
    <row r="28" spans="1:17" x14ac:dyDescent="0.2">
      <c r="A28" s="175"/>
      <c r="B28" s="175"/>
      <c r="C28" s="175" t="s">
        <v>100</v>
      </c>
      <c r="D28" s="176"/>
      <c r="E28" s="179">
        <v>0</v>
      </c>
      <c r="F28" s="179">
        <v>0</v>
      </c>
      <c r="G28" s="179">
        <v>0</v>
      </c>
      <c r="H28" s="179">
        <v>0</v>
      </c>
      <c r="I28" s="179">
        <v>0</v>
      </c>
      <c r="J28" s="179">
        <v>0</v>
      </c>
      <c r="K28" s="179">
        <v>0</v>
      </c>
      <c r="L28" s="179">
        <v>0</v>
      </c>
      <c r="M28" s="179">
        <v>0</v>
      </c>
      <c r="N28" s="179">
        <v>0</v>
      </c>
      <c r="O28" s="179">
        <v>0</v>
      </c>
      <c r="P28" s="179">
        <v>0</v>
      </c>
      <c r="Q28" s="177">
        <f t="shared" si="2"/>
        <v>0</v>
      </c>
    </row>
    <row r="29" spans="1:17" x14ac:dyDescent="0.2">
      <c r="A29" s="175" t="s">
        <v>102</v>
      </c>
      <c r="B29" s="175"/>
      <c r="C29" s="175"/>
      <c r="D29" s="176"/>
      <c r="E29" s="177">
        <f>SUM(E17:E28)</f>
        <v>0</v>
      </c>
      <c r="F29" s="177">
        <f t="shared" ref="F29:Q29" si="4">SUM(F17:F28)</f>
        <v>0</v>
      </c>
      <c r="G29" s="177">
        <f t="shared" si="4"/>
        <v>0</v>
      </c>
      <c r="H29" s="177">
        <f t="shared" si="4"/>
        <v>0</v>
      </c>
      <c r="I29" s="177">
        <f t="shared" si="4"/>
        <v>0</v>
      </c>
      <c r="J29" s="177">
        <f t="shared" si="4"/>
        <v>0</v>
      </c>
      <c r="K29" s="177">
        <f t="shared" si="4"/>
        <v>0</v>
      </c>
      <c r="L29" s="177">
        <f t="shared" si="4"/>
        <v>0</v>
      </c>
      <c r="M29" s="177">
        <f t="shared" si="4"/>
        <v>0</v>
      </c>
      <c r="N29" s="177">
        <f t="shared" si="4"/>
        <v>0</v>
      </c>
      <c r="O29" s="177">
        <f t="shared" si="4"/>
        <v>0</v>
      </c>
      <c r="P29" s="177">
        <f t="shared" si="4"/>
        <v>0</v>
      </c>
      <c r="Q29" s="177">
        <f t="shared" si="4"/>
        <v>0</v>
      </c>
    </row>
    <row r="30" spans="1:17" x14ac:dyDescent="0.2">
      <c r="A30" s="175"/>
      <c r="B30" s="175"/>
      <c r="C30" s="175"/>
      <c r="D30" s="176"/>
      <c r="E30" s="177"/>
      <c r="F30" s="177"/>
      <c r="G30" s="177"/>
      <c r="H30" s="177"/>
      <c r="I30" s="177"/>
      <c r="J30" s="177"/>
      <c r="K30" s="177"/>
      <c r="L30" s="177"/>
      <c r="M30" s="177"/>
      <c r="N30" s="177"/>
      <c r="O30" s="177"/>
      <c r="P30" s="177"/>
      <c r="Q30" s="177"/>
    </row>
    <row r="31" spans="1:17" x14ac:dyDescent="0.2">
      <c r="A31" s="175" t="s">
        <v>104</v>
      </c>
      <c r="B31" s="175"/>
      <c r="C31" s="175"/>
      <c r="D31" s="176"/>
      <c r="E31" s="177">
        <f>E13-E29</f>
        <v>0</v>
      </c>
      <c r="F31" s="177">
        <f t="shared" ref="F31:Q31" si="5">F13-F29</f>
        <v>0</v>
      </c>
      <c r="G31" s="177">
        <f t="shared" si="5"/>
        <v>0</v>
      </c>
      <c r="H31" s="177">
        <f t="shared" si="5"/>
        <v>0</v>
      </c>
      <c r="I31" s="177">
        <f t="shared" si="5"/>
        <v>0</v>
      </c>
      <c r="J31" s="177">
        <f t="shared" si="5"/>
        <v>0</v>
      </c>
      <c r="K31" s="177">
        <f t="shared" si="5"/>
        <v>0</v>
      </c>
      <c r="L31" s="177">
        <f t="shared" si="5"/>
        <v>0</v>
      </c>
      <c r="M31" s="177">
        <f t="shared" si="5"/>
        <v>0</v>
      </c>
      <c r="N31" s="177">
        <f t="shared" si="5"/>
        <v>0</v>
      </c>
      <c r="O31" s="177">
        <f t="shared" si="5"/>
        <v>0</v>
      </c>
      <c r="P31" s="177">
        <f t="shared" si="5"/>
        <v>0</v>
      </c>
      <c r="Q31" s="177">
        <f t="shared" si="5"/>
        <v>0</v>
      </c>
    </row>
    <row r="32" spans="1:17" x14ac:dyDescent="0.2">
      <c r="A32" s="175"/>
      <c r="B32" s="175"/>
      <c r="C32" s="175"/>
      <c r="D32" s="176"/>
      <c r="E32" s="177"/>
      <c r="F32" s="177"/>
      <c r="G32" s="177"/>
      <c r="H32" s="177"/>
      <c r="I32" s="177"/>
      <c r="J32" s="177"/>
      <c r="K32" s="177"/>
      <c r="L32" s="177"/>
      <c r="M32" s="177"/>
      <c r="N32" s="177"/>
      <c r="O32" s="177"/>
      <c r="P32" s="177"/>
      <c r="Q32" s="177"/>
    </row>
    <row r="33" spans="1:17" x14ac:dyDescent="0.2">
      <c r="A33" s="175" t="s">
        <v>103</v>
      </c>
      <c r="B33" s="175"/>
      <c r="C33" s="175"/>
      <c r="D33" s="176"/>
      <c r="E33" s="177">
        <f>E8+E31</f>
        <v>0</v>
      </c>
      <c r="F33" s="177">
        <f t="shared" ref="F33:P33" si="6">F8+F31</f>
        <v>0</v>
      </c>
      <c r="G33" s="177">
        <f t="shared" si="6"/>
        <v>0</v>
      </c>
      <c r="H33" s="177">
        <f t="shared" si="6"/>
        <v>0</v>
      </c>
      <c r="I33" s="177">
        <f t="shared" si="6"/>
        <v>0</v>
      </c>
      <c r="J33" s="177">
        <f t="shared" si="6"/>
        <v>0</v>
      </c>
      <c r="K33" s="177">
        <f t="shared" si="6"/>
        <v>0</v>
      </c>
      <c r="L33" s="177">
        <f t="shared" si="6"/>
        <v>0</v>
      </c>
      <c r="M33" s="177">
        <f t="shared" si="6"/>
        <v>0</v>
      </c>
      <c r="N33" s="177">
        <f t="shared" si="6"/>
        <v>0</v>
      </c>
      <c r="O33" s="177">
        <f t="shared" si="6"/>
        <v>0</v>
      </c>
      <c r="P33" s="177">
        <f t="shared" si="6"/>
        <v>0</v>
      </c>
      <c r="Q33" s="177"/>
    </row>
    <row r="34" spans="1:17" x14ac:dyDescent="0.2">
      <c r="A34" s="175"/>
      <c r="B34" s="175"/>
      <c r="C34" s="175"/>
      <c r="D34" s="176"/>
      <c r="E34" s="177"/>
      <c r="F34" s="177"/>
      <c r="G34" s="177"/>
      <c r="H34" s="177"/>
      <c r="I34" s="177"/>
      <c r="J34" s="177"/>
      <c r="K34" s="177"/>
      <c r="L34" s="177"/>
      <c r="M34" s="177"/>
      <c r="N34" s="177"/>
      <c r="O34" s="177"/>
      <c r="P34" s="177"/>
      <c r="Q34" s="177"/>
    </row>
    <row r="35" spans="1:17" x14ac:dyDescent="0.2">
      <c r="A35" s="175" t="s">
        <v>105</v>
      </c>
      <c r="B35" s="175"/>
      <c r="C35" s="175"/>
      <c r="D35" s="176"/>
      <c r="E35" s="177">
        <f>IF((E33-'6. Cash Receipts-Disbursements'!$G$21)&lt;0,'6. Cash Receipts-Disbursements'!$G$21-'9. Cash Flow Statement'!E33,0)</f>
        <v>0</v>
      </c>
      <c r="F35" s="177">
        <f>IF((F33-'6. Cash Receipts-Disbursements'!$G$21)&lt;0,'6. Cash Receipts-Disbursements'!$G$21-'9. Cash Flow Statement'!F33,0)</f>
        <v>0</v>
      </c>
      <c r="G35" s="177">
        <f>IF((G33-'6. Cash Receipts-Disbursements'!$G$21)&lt;0,'6. Cash Receipts-Disbursements'!$G$21-'9. Cash Flow Statement'!G33,0)</f>
        <v>0</v>
      </c>
      <c r="H35" s="177">
        <f>IF((H33-'6. Cash Receipts-Disbursements'!$G$21)&lt;0,'6. Cash Receipts-Disbursements'!$G$21-'9. Cash Flow Statement'!H33,0)</f>
        <v>0</v>
      </c>
      <c r="I35" s="177">
        <f>IF((I33-'6. Cash Receipts-Disbursements'!$G$21)&lt;0,'6. Cash Receipts-Disbursements'!$G$21-'9. Cash Flow Statement'!I33,0)</f>
        <v>0</v>
      </c>
      <c r="J35" s="177">
        <f>IF((J33-'6. Cash Receipts-Disbursements'!$G$21)&lt;0,'6. Cash Receipts-Disbursements'!$G$21-'9. Cash Flow Statement'!J33,0)</f>
        <v>0</v>
      </c>
      <c r="K35" s="177">
        <f>IF((K33-'6. Cash Receipts-Disbursements'!$G$21)&lt;0,'6. Cash Receipts-Disbursements'!$G$21-'9. Cash Flow Statement'!K33,0)</f>
        <v>0</v>
      </c>
      <c r="L35" s="177">
        <f>IF((L33-'6. Cash Receipts-Disbursements'!$G$21)&lt;0,'6. Cash Receipts-Disbursements'!$G$21-'9. Cash Flow Statement'!L33,0)</f>
        <v>0</v>
      </c>
      <c r="M35" s="177">
        <f>IF((M33-'6. Cash Receipts-Disbursements'!$G$21)&lt;0,'6. Cash Receipts-Disbursements'!$G$21-'9. Cash Flow Statement'!M33,0)</f>
        <v>0</v>
      </c>
      <c r="N35" s="177">
        <f>IF((N33-'6. Cash Receipts-Disbursements'!$G$21)&lt;0,'6. Cash Receipts-Disbursements'!$G$21-'9. Cash Flow Statement'!N33,0)</f>
        <v>0</v>
      </c>
      <c r="O35" s="177">
        <f>IF((O33-'6. Cash Receipts-Disbursements'!$G$21)&lt;0,'6. Cash Receipts-Disbursements'!$G$21-'9. Cash Flow Statement'!O33,0)</f>
        <v>0</v>
      </c>
      <c r="P35" s="177">
        <f>IF((P33-'6. Cash Receipts-Disbursements'!$G$21)&lt;0,'6. Cash Receipts-Disbursements'!$G$21-'9. Cash Flow Statement'!P33,0)</f>
        <v>0</v>
      </c>
      <c r="Q35" s="177">
        <f>SUM(E35:P35)</f>
        <v>0</v>
      </c>
    </row>
    <row r="36" spans="1:17" x14ac:dyDescent="0.2">
      <c r="A36" s="175"/>
      <c r="B36" s="175"/>
      <c r="C36" s="175"/>
      <c r="D36" s="176"/>
      <c r="E36" s="177"/>
      <c r="F36" s="177"/>
      <c r="G36" s="177"/>
      <c r="H36" s="177"/>
      <c r="I36" s="177"/>
      <c r="J36" s="177"/>
      <c r="K36" s="177"/>
      <c r="L36" s="177"/>
      <c r="M36" s="177"/>
      <c r="N36" s="177"/>
      <c r="O36" s="177"/>
      <c r="P36" s="177"/>
      <c r="Q36" s="177"/>
    </row>
    <row r="37" spans="1:17" x14ac:dyDescent="0.2">
      <c r="A37" s="175" t="s">
        <v>106</v>
      </c>
      <c r="B37" s="175"/>
      <c r="C37" s="175"/>
      <c r="D37" s="176"/>
      <c r="E37" s="177">
        <f>E33+E35</f>
        <v>0</v>
      </c>
      <c r="F37" s="177">
        <f>F33+F35</f>
        <v>0</v>
      </c>
      <c r="G37" s="177">
        <f t="shared" ref="G37:P37" si="7">G33+G35</f>
        <v>0</v>
      </c>
      <c r="H37" s="177">
        <f t="shared" si="7"/>
        <v>0</v>
      </c>
      <c r="I37" s="177">
        <f t="shared" si="7"/>
        <v>0</v>
      </c>
      <c r="J37" s="177">
        <f t="shared" si="7"/>
        <v>0</v>
      </c>
      <c r="K37" s="177">
        <f t="shared" si="7"/>
        <v>0</v>
      </c>
      <c r="L37" s="177">
        <f t="shared" si="7"/>
        <v>0</v>
      </c>
      <c r="M37" s="177">
        <f t="shared" si="7"/>
        <v>0</v>
      </c>
      <c r="N37" s="177">
        <f t="shared" si="7"/>
        <v>0</v>
      </c>
      <c r="O37" s="177">
        <f t="shared" si="7"/>
        <v>0</v>
      </c>
      <c r="P37" s="177">
        <f t="shared" si="7"/>
        <v>0</v>
      </c>
      <c r="Q37" s="177"/>
    </row>
    <row r="38" spans="1:17" x14ac:dyDescent="0.2">
      <c r="A38" s="175"/>
      <c r="B38" s="175"/>
      <c r="C38" s="175"/>
      <c r="D38" s="176"/>
      <c r="E38" s="177"/>
      <c r="F38" s="177"/>
      <c r="G38" s="177"/>
      <c r="H38" s="177"/>
      <c r="I38" s="177"/>
      <c r="J38" s="177"/>
      <c r="K38" s="177"/>
      <c r="L38" s="177"/>
      <c r="M38" s="177"/>
      <c r="N38" s="177"/>
      <c r="O38" s="177"/>
      <c r="P38" s="177"/>
      <c r="Q38" s="177"/>
    </row>
    <row r="39" spans="1:17" x14ac:dyDescent="0.2">
      <c r="A39" s="175"/>
      <c r="B39" s="175"/>
      <c r="C39" s="175"/>
      <c r="D39" s="176"/>
      <c r="E39" s="177"/>
      <c r="F39" s="177"/>
      <c r="G39" s="177"/>
      <c r="H39" s="177"/>
      <c r="I39" s="177"/>
      <c r="J39" s="177"/>
      <c r="K39" s="177"/>
      <c r="L39" s="177"/>
      <c r="M39" s="177"/>
      <c r="N39" s="177"/>
      <c r="O39" s="177"/>
      <c r="P39" s="177"/>
      <c r="Q39" s="177"/>
    </row>
    <row r="40" spans="1:17" x14ac:dyDescent="0.2">
      <c r="A40" s="175" t="s">
        <v>107</v>
      </c>
      <c r="B40" s="175"/>
      <c r="C40" s="175"/>
      <c r="D40" s="176"/>
      <c r="E40" s="182">
        <f>E35</f>
        <v>0</v>
      </c>
      <c r="F40" s="182">
        <f t="shared" ref="F40:P40" si="8">E40+F35-F27</f>
        <v>0</v>
      </c>
      <c r="G40" s="182">
        <f t="shared" si="8"/>
        <v>0</v>
      </c>
      <c r="H40" s="182">
        <f t="shared" si="8"/>
        <v>0</v>
      </c>
      <c r="I40" s="182">
        <f t="shared" si="8"/>
        <v>0</v>
      </c>
      <c r="J40" s="182">
        <f t="shared" si="8"/>
        <v>0</v>
      </c>
      <c r="K40" s="182">
        <f t="shared" si="8"/>
        <v>0</v>
      </c>
      <c r="L40" s="182">
        <f t="shared" si="8"/>
        <v>0</v>
      </c>
      <c r="M40" s="182">
        <f t="shared" si="8"/>
        <v>0</v>
      </c>
      <c r="N40" s="182">
        <f t="shared" si="8"/>
        <v>0</v>
      </c>
      <c r="O40" s="182">
        <f t="shared" si="8"/>
        <v>0</v>
      </c>
      <c r="P40" s="182">
        <f t="shared" si="8"/>
        <v>0</v>
      </c>
      <c r="Q40" s="177"/>
    </row>
    <row r="41" spans="1:17" x14ac:dyDescent="0.2">
      <c r="A41" s="175"/>
      <c r="B41" s="175"/>
      <c r="C41" s="175"/>
      <c r="D41" s="176"/>
      <c r="E41" s="182"/>
      <c r="F41" s="182"/>
      <c r="G41" s="182"/>
      <c r="H41" s="182"/>
      <c r="I41" s="182"/>
      <c r="J41" s="182"/>
      <c r="K41" s="182"/>
      <c r="L41" s="182"/>
      <c r="M41" s="182"/>
      <c r="N41" s="182"/>
      <c r="O41" s="182"/>
      <c r="P41" s="182"/>
      <c r="Q41" s="177"/>
    </row>
    <row r="42" spans="1:17" x14ac:dyDescent="0.2">
      <c r="A42" s="175"/>
      <c r="B42" s="175"/>
      <c r="C42" s="175"/>
      <c r="D42" s="176"/>
      <c r="E42" s="182"/>
      <c r="F42" s="182"/>
      <c r="G42" s="182"/>
      <c r="H42" s="182"/>
      <c r="I42" s="182"/>
      <c r="J42" s="182"/>
      <c r="K42" s="182"/>
      <c r="L42" s="182"/>
      <c r="M42" s="182"/>
      <c r="N42" s="182"/>
      <c r="O42" s="182"/>
      <c r="P42" s="182"/>
      <c r="Q42" s="177"/>
    </row>
    <row r="43" spans="1:17" x14ac:dyDescent="0.2">
      <c r="A43" s="175"/>
      <c r="B43" s="175"/>
      <c r="C43" s="175"/>
      <c r="D43" s="176"/>
      <c r="E43" s="176"/>
      <c r="F43" s="176"/>
      <c r="G43" s="176"/>
      <c r="H43" s="176"/>
      <c r="I43" s="176"/>
      <c r="J43" s="176"/>
      <c r="K43" s="176"/>
      <c r="L43" s="176"/>
      <c r="M43" s="176"/>
      <c r="N43" s="176"/>
      <c r="O43" s="176"/>
      <c r="P43" s="176"/>
      <c r="Q43" s="176"/>
    </row>
    <row r="44" spans="1:17" x14ac:dyDescent="0.2">
      <c r="A44" s="175"/>
      <c r="B44" s="175"/>
      <c r="C44" s="175"/>
      <c r="D44" s="176"/>
      <c r="E44" s="176"/>
      <c r="F44" s="176"/>
      <c r="G44" s="176"/>
      <c r="H44" s="176"/>
      <c r="I44" s="176"/>
      <c r="J44" s="176"/>
      <c r="K44" s="176"/>
      <c r="L44" s="176"/>
      <c r="M44" s="176"/>
      <c r="N44" s="176"/>
      <c r="O44" s="176"/>
      <c r="P44" s="176"/>
      <c r="Q44" s="176"/>
    </row>
    <row r="45" spans="1:17" x14ac:dyDescent="0.2">
      <c r="A45" s="175"/>
      <c r="B45" s="175"/>
      <c r="C45" s="175"/>
      <c r="D45" s="176"/>
      <c r="E45" s="176"/>
      <c r="F45" s="176"/>
      <c r="G45" s="176"/>
      <c r="H45" s="176"/>
      <c r="I45" s="176"/>
      <c r="J45" s="176"/>
      <c r="K45" s="176"/>
      <c r="L45" s="176"/>
      <c r="M45" s="176"/>
      <c r="N45" s="176"/>
      <c r="O45" s="176"/>
      <c r="P45" s="176"/>
      <c r="Q45" s="176"/>
    </row>
    <row r="46" spans="1:17" x14ac:dyDescent="0.2">
      <c r="A46" s="175"/>
      <c r="B46" s="175"/>
      <c r="C46" s="175"/>
      <c r="D46" s="176"/>
      <c r="E46" s="176"/>
      <c r="F46" s="176"/>
      <c r="G46" s="176"/>
      <c r="H46" s="176"/>
      <c r="I46" s="176"/>
      <c r="J46" s="176"/>
      <c r="K46" s="176"/>
      <c r="L46" s="176"/>
      <c r="M46" s="176"/>
      <c r="N46" s="176"/>
      <c r="O46" s="176"/>
      <c r="P46" s="176"/>
      <c r="Q46" s="176"/>
    </row>
    <row r="47" spans="1:17" x14ac:dyDescent="0.2">
      <c r="A47" s="175"/>
      <c r="B47" s="175"/>
      <c r="C47" s="175"/>
      <c r="D47" s="176"/>
      <c r="E47" s="176"/>
      <c r="F47" s="176"/>
      <c r="G47" s="176"/>
      <c r="H47" s="176"/>
      <c r="I47" s="176"/>
      <c r="J47" s="176"/>
      <c r="K47" s="176"/>
      <c r="L47" s="176"/>
      <c r="M47" s="176"/>
      <c r="N47" s="176"/>
      <c r="O47" s="176"/>
      <c r="P47" s="176"/>
      <c r="Q47" s="176"/>
    </row>
    <row r="48" spans="1:17" x14ac:dyDescent="0.2">
      <c r="A48" s="175"/>
      <c r="B48" s="175"/>
      <c r="C48" s="175"/>
      <c r="D48" s="176"/>
      <c r="E48" s="176"/>
      <c r="F48" s="176"/>
      <c r="G48" s="176"/>
      <c r="H48" s="176"/>
      <c r="I48" s="176"/>
      <c r="J48" s="176"/>
      <c r="K48" s="176"/>
      <c r="L48" s="176"/>
      <c r="M48" s="176"/>
      <c r="N48" s="176"/>
      <c r="O48" s="176"/>
      <c r="P48" s="176"/>
      <c r="Q48" s="176"/>
    </row>
    <row r="49" spans="1:17" x14ac:dyDescent="0.2">
      <c r="A49" s="175"/>
      <c r="B49" s="175"/>
      <c r="C49" s="175"/>
      <c r="D49" s="176"/>
      <c r="E49" s="176"/>
      <c r="F49" s="176"/>
      <c r="G49" s="176"/>
      <c r="H49" s="176"/>
      <c r="I49" s="176"/>
      <c r="J49" s="176"/>
      <c r="K49" s="176"/>
      <c r="L49" s="176"/>
      <c r="M49" s="176"/>
      <c r="N49" s="176"/>
      <c r="O49" s="176"/>
      <c r="P49" s="176"/>
      <c r="Q49" s="176"/>
    </row>
    <row r="50" spans="1:17" x14ac:dyDescent="0.2">
      <c r="A50" s="175"/>
      <c r="B50" s="175"/>
      <c r="C50" s="175"/>
      <c r="D50" s="176"/>
      <c r="E50" s="176"/>
      <c r="F50" s="176"/>
      <c r="G50" s="176"/>
      <c r="H50" s="176"/>
      <c r="I50" s="176"/>
      <c r="J50" s="176"/>
      <c r="K50" s="176"/>
      <c r="L50" s="176"/>
      <c r="M50" s="176"/>
      <c r="N50" s="176"/>
      <c r="O50" s="176"/>
      <c r="P50" s="176"/>
      <c r="Q50" s="176"/>
    </row>
    <row r="51" spans="1:17" x14ac:dyDescent="0.2">
      <c r="A51" s="175"/>
      <c r="B51" s="175"/>
      <c r="C51" s="175"/>
      <c r="D51" s="176"/>
      <c r="E51" s="176"/>
      <c r="F51" s="176"/>
      <c r="G51" s="176"/>
      <c r="H51" s="176"/>
      <c r="I51" s="176"/>
      <c r="J51" s="176"/>
      <c r="K51" s="176"/>
      <c r="L51" s="176"/>
      <c r="M51" s="176"/>
      <c r="N51" s="176"/>
      <c r="O51" s="176"/>
      <c r="P51" s="176"/>
      <c r="Q51" s="176"/>
    </row>
    <row r="52" spans="1:17" x14ac:dyDescent="0.2">
      <c r="A52" s="175"/>
      <c r="B52" s="175"/>
      <c r="C52" s="175"/>
      <c r="D52" s="176"/>
      <c r="E52" s="176"/>
      <c r="F52" s="176"/>
      <c r="G52" s="176"/>
      <c r="H52" s="176"/>
      <c r="I52" s="176"/>
      <c r="J52" s="176"/>
      <c r="K52" s="176"/>
      <c r="L52" s="176"/>
      <c r="M52" s="176"/>
      <c r="N52" s="176"/>
      <c r="O52" s="176"/>
      <c r="P52" s="176"/>
      <c r="Q52" s="176"/>
    </row>
    <row r="53" spans="1:17" x14ac:dyDescent="0.2">
      <c r="A53" s="175"/>
      <c r="B53" s="175"/>
      <c r="C53" s="175"/>
      <c r="D53" s="176"/>
      <c r="E53" s="176"/>
      <c r="F53" s="176"/>
      <c r="G53" s="176"/>
      <c r="H53" s="176"/>
      <c r="I53" s="176"/>
      <c r="J53" s="176"/>
      <c r="K53" s="176"/>
      <c r="L53" s="176"/>
      <c r="M53" s="176"/>
      <c r="N53" s="176"/>
      <c r="O53" s="176"/>
      <c r="P53" s="176"/>
      <c r="Q53" s="176"/>
    </row>
    <row r="54" spans="1:17" x14ac:dyDescent="0.2">
      <c r="A54" s="175"/>
      <c r="B54" s="175"/>
      <c r="C54" s="175"/>
      <c r="D54" s="176"/>
      <c r="E54" s="176"/>
      <c r="F54" s="176"/>
      <c r="G54" s="176"/>
      <c r="H54" s="176"/>
      <c r="I54" s="176"/>
      <c r="J54" s="176"/>
      <c r="K54" s="176"/>
      <c r="L54" s="176"/>
      <c r="M54" s="176"/>
      <c r="N54" s="176"/>
      <c r="O54" s="176"/>
      <c r="P54" s="176"/>
      <c r="Q54" s="176"/>
    </row>
    <row r="55" spans="1:17" x14ac:dyDescent="0.2">
      <c r="A55" s="175"/>
      <c r="B55" s="175"/>
      <c r="C55" s="175"/>
      <c r="D55" s="176"/>
      <c r="E55" s="176"/>
      <c r="F55" s="176"/>
      <c r="G55" s="176"/>
      <c r="H55" s="176"/>
      <c r="I55" s="176"/>
      <c r="J55" s="176"/>
      <c r="K55" s="176"/>
      <c r="L55" s="176"/>
      <c r="M55" s="176"/>
      <c r="N55" s="176"/>
      <c r="O55" s="176"/>
      <c r="P55" s="176"/>
      <c r="Q55" s="176"/>
    </row>
    <row r="56" spans="1:17" x14ac:dyDescent="0.2">
      <c r="A56" s="175"/>
      <c r="B56" s="175"/>
      <c r="C56" s="175"/>
      <c r="D56" s="176"/>
      <c r="E56" s="176"/>
      <c r="F56" s="176"/>
      <c r="G56" s="176"/>
      <c r="H56" s="176"/>
      <c r="I56" s="176"/>
      <c r="J56" s="176"/>
      <c r="K56" s="176"/>
      <c r="L56" s="176"/>
      <c r="M56" s="176"/>
      <c r="N56" s="176"/>
      <c r="O56" s="176"/>
      <c r="P56" s="176"/>
      <c r="Q56" s="176"/>
    </row>
    <row r="57" spans="1:17" x14ac:dyDescent="0.2">
      <c r="A57" s="175"/>
      <c r="B57" s="175"/>
      <c r="C57" s="175"/>
      <c r="D57" s="176"/>
      <c r="E57" s="176"/>
      <c r="F57" s="176"/>
      <c r="G57" s="176"/>
      <c r="H57" s="176"/>
      <c r="I57" s="176"/>
      <c r="J57" s="176"/>
      <c r="K57" s="176"/>
      <c r="L57" s="176"/>
      <c r="M57" s="176"/>
      <c r="N57" s="176"/>
      <c r="O57" s="176"/>
      <c r="P57" s="176"/>
      <c r="Q57" s="176"/>
    </row>
    <row r="58" spans="1:17" x14ac:dyDescent="0.2">
      <c r="A58" s="175"/>
      <c r="B58" s="175"/>
      <c r="C58" s="175"/>
      <c r="D58" s="176"/>
      <c r="E58" s="176"/>
      <c r="F58" s="176"/>
      <c r="G58" s="176"/>
      <c r="H58" s="176"/>
      <c r="I58" s="176"/>
      <c r="J58" s="176"/>
      <c r="K58" s="176"/>
      <c r="L58" s="176"/>
      <c r="M58" s="176"/>
      <c r="N58" s="176"/>
      <c r="O58" s="176"/>
      <c r="P58" s="176"/>
      <c r="Q58" s="176"/>
    </row>
    <row r="59" spans="1:17" x14ac:dyDescent="0.2">
      <c r="A59" s="175"/>
      <c r="B59" s="175"/>
      <c r="C59" s="175"/>
      <c r="D59" s="176"/>
      <c r="E59" s="176"/>
      <c r="F59" s="176"/>
      <c r="G59" s="176"/>
      <c r="H59" s="176"/>
      <c r="I59" s="176"/>
      <c r="J59" s="176"/>
      <c r="K59" s="176"/>
      <c r="L59" s="176"/>
      <c r="M59" s="176"/>
      <c r="N59" s="176"/>
      <c r="O59" s="176"/>
      <c r="P59" s="176"/>
      <c r="Q59" s="176"/>
    </row>
    <row r="60" spans="1:17" x14ac:dyDescent="0.2">
      <c r="A60" s="175"/>
      <c r="B60" s="175"/>
      <c r="C60" s="175"/>
      <c r="D60" s="176"/>
      <c r="E60" s="176"/>
      <c r="F60" s="176"/>
      <c r="G60" s="176"/>
      <c r="H60" s="176"/>
      <c r="I60" s="176"/>
      <c r="J60" s="176"/>
      <c r="K60" s="176"/>
      <c r="L60" s="176"/>
      <c r="M60" s="176"/>
      <c r="N60" s="176"/>
      <c r="O60" s="176"/>
      <c r="P60" s="176"/>
      <c r="Q60" s="176"/>
    </row>
    <row r="61" spans="1:17" x14ac:dyDescent="0.2">
      <c r="A61" s="175"/>
      <c r="B61" s="175"/>
      <c r="C61" s="175"/>
      <c r="D61" s="176"/>
      <c r="E61" s="176"/>
      <c r="F61" s="176"/>
      <c r="G61" s="176"/>
      <c r="H61" s="176"/>
      <c r="I61" s="176"/>
      <c r="J61" s="176"/>
      <c r="K61" s="176"/>
      <c r="L61" s="176"/>
      <c r="M61" s="176"/>
      <c r="N61" s="176"/>
      <c r="O61" s="176"/>
      <c r="P61" s="176"/>
      <c r="Q61" s="176"/>
    </row>
    <row r="62" spans="1:17" x14ac:dyDescent="0.2">
      <c r="A62" s="175"/>
      <c r="B62" s="175"/>
      <c r="C62" s="175"/>
      <c r="D62" s="176"/>
      <c r="E62" s="176"/>
      <c r="F62" s="176"/>
      <c r="G62" s="176"/>
      <c r="H62" s="176"/>
      <c r="I62" s="176"/>
      <c r="J62" s="176"/>
      <c r="K62" s="176"/>
      <c r="L62" s="176"/>
      <c r="M62" s="176"/>
      <c r="N62" s="176"/>
      <c r="O62" s="176"/>
      <c r="P62" s="176"/>
      <c r="Q62" s="176"/>
    </row>
    <row r="63" spans="1:17" x14ac:dyDescent="0.2">
      <c r="A63" s="175"/>
      <c r="B63" s="175"/>
      <c r="C63" s="175"/>
      <c r="D63" s="176"/>
      <c r="E63" s="176"/>
      <c r="F63" s="176"/>
      <c r="G63" s="176"/>
      <c r="H63" s="176"/>
      <c r="I63" s="176"/>
      <c r="J63" s="176"/>
      <c r="K63" s="176"/>
      <c r="L63" s="176"/>
      <c r="M63" s="176"/>
      <c r="N63" s="176"/>
      <c r="O63" s="176"/>
      <c r="P63" s="176"/>
      <c r="Q63" s="176"/>
    </row>
    <row r="64" spans="1:17" x14ac:dyDescent="0.2">
      <c r="A64" s="175"/>
      <c r="B64" s="175"/>
      <c r="C64" s="175"/>
      <c r="D64" s="176"/>
      <c r="E64" s="176"/>
      <c r="F64" s="176"/>
      <c r="G64" s="176"/>
      <c r="H64" s="176"/>
      <c r="I64" s="176"/>
      <c r="J64" s="176"/>
      <c r="K64" s="176"/>
      <c r="L64" s="176"/>
      <c r="M64" s="176"/>
      <c r="N64" s="176"/>
      <c r="O64" s="176"/>
      <c r="P64" s="176"/>
      <c r="Q64" s="176"/>
    </row>
    <row r="65" spans="1:17" x14ac:dyDescent="0.2">
      <c r="A65" s="175"/>
      <c r="B65" s="175"/>
      <c r="C65" s="175"/>
      <c r="D65" s="176"/>
      <c r="E65" s="176"/>
      <c r="F65" s="176"/>
      <c r="G65" s="176"/>
      <c r="H65" s="176"/>
      <c r="I65" s="176"/>
      <c r="J65" s="176"/>
      <c r="K65" s="176"/>
      <c r="L65" s="176"/>
      <c r="M65" s="176"/>
      <c r="N65" s="176"/>
      <c r="O65" s="176"/>
      <c r="P65" s="176"/>
      <c r="Q65" s="176"/>
    </row>
    <row r="66" spans="1:17" x14ac:dyDescent="0.2">
      <c r="A66" s="434" t="s">
        <v>290</v>
      </c>
      <c r="B66" s="434"/>
      <c r="C66" s="434"/>
      <c r="D66" s="434"/>
      <c r="E66" s="434"/>
      <c r="F66" s="434"/>
      <c r="G66" s="176"/>
      <c r="H66" s="176"/>
      <c r="I66" s="176"/>
      <c r="J66" s="176"/>
      <c r="K66" s="176"/>
      <c r="L66" s="176"/>
      <c r="M66" s="176"/>
      <c r="N66" s="176"/>
      <c r="O66" s="176"/>
      <c r="P66" s="176"/>
      <c r="Q66" s="176"/>
    </row>
    <row r="67" spans="1:17" x14ac:dyDescent="0.2">
      <c r="A67" s="434"/>
      <c r="B67" s="434"/>
      <c r="C67" s="434"/>
      <c r="D67" s="434"/>
      <c r="E67" s="434"/>
      <c r="F67" s="434"/>
      <c r="G67" s="176"/>
      <c r="H67" s="176"/>
      <c r="I67" s="176"/>
      <c r="J67" s="176"/>
      <c r="K67" s="176"/>
      <c r="L67" s="176"/>
      <c r="M67" s="176"/>
      <c r="N67" s="176"/>
      <c r="O67" s="176"/>
      <c r="P67" s="176"/>
      <c r="Q67" s="176"/>
    </row>
    <row r="68" spans="1:17" x14ac:dyDescent="0.2">
      <c r="A68" s="434"/>
      <c r="B68" s="434"/>
      <c r="C68" s="434"/>
      <c r="D68" s="434"/>
      <c r="E68" s="434"/>
      <c r="F68" s="434"/>
      <c r="G68" s="176"/>
      <c r="H68" s="176"/>
      <c r="I68" s="176"/>
      <c r="J68" s="176"/>
      <c r="K68" s="176"/>
      <c r="L68" s="176"/>
      <c r="M68" s="176"/>
      <c r="N68" s="176"/>
      <c r="O68" s="176"/>
      <c r="P68" s="176"/>
      <c r="Q68" s="176"/>
    </row>
    <row r="69" spans="1:17" ht="18" x14ac:dyDescent="0.25">
      <c r="A69" s="270"/>
      <c r="B69" s="366" t="s">
        <v>234</v>
      </c>
      <c r="C69" s="366" t="s">
        <v>235</v>
      </c>
      <c r="D69" s="366" t="s">
        <v>236</v>
      </c>
      <c r="E69" s="366" t="s">
        <v>354</v>
      </c>
      <c r="F69" s="366" t="s">
        <v>355</v>
      </c>
      <c r="G69" s="176"/>
      <c r="H69" s="176"/>
      <c r="I69" s="176"/>
      <c r="J69" s="176"/>
      <c r="K69" s="176"/>
      <c r="L69" s="176"/>
      <c r="M69" s="176"/>
      <c r="N69" s="176"/>
      <c r="O69" s="176"/>
      <c r="P69" s="176"/>
      <c r="Q69" s="176"/>
    </row>
    <row r="70" spans="1:17" ht="18" x14ac:dyDescent="0.25">
      <c r="A70" s="367" t="s">
        <v>89</v>
      </c>
      <c r="B70" s="427">
        <f>$E$8</f>
        <v>0</v>
      </c>
      <c r="C70" s="427">
        <f>'13. Cash Flow Statement (2)'!$E$8</f>
        <v>0</v>
      </c>
      <c r="D70" s="427">
        <f>C97</f>
        <v>0</v>
      </c>
      <c r="E70" s="427">
        <f>D97</f>
        <v>0</v>
      </c>
      <c r="F70" s="427">
        <f>E97</f>
        <v>0</v>
      </c>
      <c r="G70" s="176"/>
      <c r="H70" s="176"/>
      <c r="I70" s="176"/>
      <c r="J70" s="176"/>
      <c r="K70" s="176"/>
      <c r="L70" s="176"/>
      <c r="M70" s="176"/>
      <c r="N70" s="176"/>
      <c r="O70" s="176"/>
      <c r="P70" s="176"/>
      <c r="Q70" s="176"/>
    </row>
    <row r="71" spans="1:17" ht="18" x14ac:dyDescent="0.25">
      <c r="A71" s="367" t="s">
        <v>90</v>
      </c>
      <c r="B71" s="368"/>
      <c r="C71" s="368"/>
      <c r="D71" s="368"/>
      <c r="E71" s="368"/>
      <c r="F71" s="368"/>
      <c r="G71" s="176"/>
      <c r="H71" s="176"/>
      <c r="I71" s="176"/>
      <c r="J71" s="176"/>
      <c r="K71" s="176"/>
      <c r="L71" s="176"/>
      <c r="M71" s="176"/>
      <c r="N71" s="176"/>
      <c r="O71" s="176"/>
      <c r="P71" s="176"/>
      <c r="Q71" s="176"/>
    </row>
    <row r="72" spans="1:17" ht="18" x14ac:dyDescent="0.25">
      <c r="A72" s="367" t="s">
        <v>276</v>
      </c>
      <c r="B72" s="427">
        <f>$Q$11</f>
        <v>0</v>
      </c>
      <c r="C72" s="427">
        <f>'8. Income Statement'!F219</f>
        <v>0</v>
      </c>
      <c r="D72" s="427">
        <f>'8. Income Statement'!G219</f>
        <v>0</v>
      </c>
      <c r="E72" s="427">
        <f>'Cash Flow Statement (4)'!Q11</f>
        <v>0</v>
      </c>
      <c r="F72" s="427">
        <f>'8. Income Statement'!I219</f>
        <v>0</v>
      </c>
      <c r="G72" s="176"/>
      <c r="H72" s="176"/>
      <c r="I72" s="176"/>
      <c r="J72" s="176"/>
      <c r="K72" s="176"/>
      <c r="L72" s="176"/>
      <c r="M72" s="176"/>
      <c r="N72" s="176"/>
      <c r="O72" s="176"/>
      <c r="P72" s="176"/>
      <c r="Q72" s="176"/>
    </row>
    <row r="73" spans="1:17" ht="18" x14ac:dyDescent="0.25">
      <c r="A73" s="367" t="s">
        <v>277</v>
      </c>
      <c r="B73" s="427">
        <f>$Q$12</f>
        <v>0</v>
      </c>
      <c r="C73" s="427">
        <f>'13. Cash Flow Statement (2)'!Q12</f>
        <v>0</v>
      </c>
      <c r="D73" s="427">
        <f>'16. Cash Flow Statement (3)'!Q12</f>
        <v>0</v>
      </c>
      <c r="E73" s="427">
        <f>'Cash Flow Statement (4)'!Q12</f>
        <v>0</v>
      </c>
      <c r="F73" s="427">
        <f>'Cash Flow Statement (5)'!Q12</f>
        <v>0</v>
      </c>
      <c r="G73" s="176"/>
      <c r="H73" s="176"/>
      <c r="I73" s="176"/>
      <c r="J73" s="176"/>
      <c r="K73" s="176"/>
      <c r="L73" s="176"/>
      <c r="M73" s="176"/>
      <c r="N73" s="176"/>
      <c r="O73" s="176"/>
      <c r="P73" s="176"/>
      <c r="Q73" s="176"/>
    </row>
    <row r="74" spans="1:17" ht="18" x14ac:dyDescent="0.25">
      <c r="A74" s="369" t="s">
        <v>278</v>
      </c>
      <c r="B74" s="429">
        <f>$Q$13</f>
        <v>0</v>
      </c>
      <c r="C74" s="427">
        <f>'13. Cash Flow Statement (2)'!$Q$13</f>
        <v>0</v>
      </c>
      <c r="D74" s="427">
        <f>'16. Cash Flow Statement (3)'!$Q$13</f>
        <v>0</v>
      </c>
      <c r="E74" s="427">
        <f>'Cash Flow Statement (4)'!$Q$13</f>
        <v>0</v>
      </c>
      <c r="F74" s="427">
        <f>'Cash Flow Statement (5)'!$Q$13</f>
        <v>0</v>
      </c>
      <c r="G74" s="176"/>
      <c r="H74" s="176"/>
      <c r="I74" s="176"/>
      <c r="J74" s="176"/>
      <c r="K74" s="176"/>
      <c r="L74" s="176"/>
      <c r="M74" s="176"/>
      <c r="N74" s="176"/>
      <c r="O74" s="176"/>
      <c r="P74" s="176"/>
      <c r="Q74" s="176"/>
    </row>
    <row r="75" spans="1:17" ht="18" x14ac:dyDescent="0.25">
      <c r="A75" s="369"/>
      <c r="B75" s="370"/>
      <c r="C75" s="368"/>
      <c r="D75" s="368"/>
      <c r="E75" s="368"/>
      <c r="F75" s="368"/>
      <c r="G75" s="176"/>
      <c r="H75" s="176"/>
      <c r="I75" s="176"/>
      <c r="J75" s="176"/>
      <c r="K75" s="176"/>
      <c r="L75" s="176"/>
      <c r="M75" s="176"/>
      <c r="N75" s="176"/>
      <c r="O75" s="176"/>
      <c r="P75" s="176"/>
      <c r="Q75" s="176"/>
    </row>
    <row r="76" spans="1:17" ht="18" x14ac:dyDescent="0.25">
      <c r="A76" s="367" t="s">
        <v>94</v>
      </c>
      <c r="B76" s="368"/>
      <c r="C76" s="368"/>
      <c r="D76" s="368"/>
      <c r="E76" s="368"/>
      <c r="F76" s="368"/>
      <c r="G76" s="176"/>
      <c r="H76" s="176"/>
      <c r="I76" s="176"/>
      <c r="J76" s="176"/>
      <c r="K76" s="176"/>
      <c r="L76" s="176"/>
      <c r="M76" s="176"/>
      <c r="N76" s="176"/>
      <c r="O76" s="176"/>
      <c r="P76" s="176"/>
      <c r="Q76" s="176"/>
    </row>
    <row r="77" spans="1:17" ht="18" x14ac:dyDescent="0.25">
      <c r="A77" s="367"/>
      <c r="B77" s="368"/>
      <c r="C77" s="368"/>
      <c r="D77" s="368"/>
      <c r="E77" s="368"/>
      <c r="F77" s="368"/>
      <c r="G77" s="176"/>
      <c r="H77" s="176"/>
      <c r="I77" s="176"/>
      <c r="J77" s="176"/>
      <c r="K77" s="176"/>
      <c r="L77" s="176"/>
      <c r="M77" s="176"/>
      <c r="N77" s="176"/>
      <c r="O77" s="176"/>
      <c r="P77" s="176"/>
      <c r="Q77" s="176"/>
    </row>
    <row r="78" spans="1:17" ht="18" x14ac:dyDescent="0.25">
      <c r="A78" s="367" t="s">
        <v>279</v>
      </c>
      <c r="B78" s="368"/>
      <c r="C78" s="368"/>
      <c r="D78" s="368"/>
      <c r="E78" s="368"/>
      <c r="F78" s="368"/>
    </row>
    <row r="79" spans="1:17" ht="18" x14ac:dyDescent="0.25">
      <c r="A79" s="367" t="s">
        <v>281</v>
      </c>
      <c r="B79" s="427">
        <f>$Q$17</f>
        <v>0</v>
      </c>
      <c r="C79" s="427">
        <f>'13. Cash Flow Statement (2)'!Q17</f>
        <v>0</v>
      </c>
      <c r="D79" s="427">
        <f>'16. Cash Flow Statement (3)'!Q17</f>
        <v>0</v>
      </c>
      <c r="E79" s="427">
        <f>'Cash Flow Statement (4)'!Q17</f>
        <v>0</v>
      </c>
      <c r="F79" s="427">
        <f>'Cash Flow Statement (5)'!Q17</f>
        <v>0</v>
      </c>
    </row>
    <row r="80" spans="1:17" ht="18" x14ac:dyDescent="0.25">
      <c r="A80" s="367" t="s">
        <v>280</v>
      </c>
      <c r="B80" s="427">
        <f>$Q$18</f>
        <v>0</v>
      </c>
      <c r="C80" s="427">
        <f>'13. Cash Flow Statement (2)'!Q18</f>
        <v>0</v>
      </c>
      <c r="D80" s="427">
        <f>'16. Cash Flow Statement (3)'!Q18</f>
        <v>0</v>
      </c>
      <c r="E80" s="427">
        <f>'Cash Flow Statement (4)'!Q18</f>
        <v>0</v>
      </c>
      <c r="F80" s="427">
        <f>'Cash Flow Statement (5)'!Q18</f>
        <v>0</v>
      </c>
    </row>
    <row r="81" spans="1:6" ht="18" x14ac:dyDescent="0.25">
      <c r="A81" s="367" t="s">
        <v>282</v>
      </c>
      <c r="B81" s="427">
        <f>$Q$19</f>
        <v>0</v>
      </c>
      <c r="C81" s="427">
        <f>'8. Income Statement'!F220</f>
        <v>0</v>
      </c>
      <c r="D81" s="427">
        <f>'8. Income Statement'!G220</f>
        <v>0</v>
      </c>
      <c r="E81" s="427">
        <f>'8. Income Statement'!H220</f>
        <v>0</v>
      </c>
      <c r="F81" s="427">
        <f>'8. Income Statement'!I220</f>
        <v>0</v>
      </c>
    </row>
    <row r="82" spans="1:6" ht="18" x14ac:dyDescent="0.25">
      <c r="A82" s="367"/>
      <c r="B82" s="368"/>
      <c r="C82" s="368"/>
      <c r="D82" s="368"/>
      <c r="E82" s="368"/>
      <c r="F82" s="368"/>
    </row>
    <row r="83" spans="1:6" ht="18" x14ac:dyDescent="0.25">
      <c r="A83" s="367" t="s">
        <v>95</v>
      </c>
      <c r="B83" s="368"/>
      <c r="C83" s="368"/>
      <c r="D83" s="368"/>
      <c r="E83" s="368"/>
      <c r="F83" s="368"/>
    </row>
    <row r="84" spans="1:6" ht="18" x14ac:dyDescent="0.25">
      <c r="A84" s="367" t="s">
        <v>283</v>
      </c>
      <c r="B84" s="427">
        <f>$Q$21</f>
        <v>0</v>
      </c>
      <c r="C84" s="427">
        <f>'3. Fixed Operating Expenses'!J31</f>
        <v>0</v>
      </c>
      <c r="D84" s="427">
        <f>'3. Fixed Operating Expenses'!K31</f>
        <v>0</v>
      </c>
      <c r="E84" s="427">
        <f>'3. Fixed Operating Expenses'!L31</f>
        <v>0</v>
      </c>
      <c r="F84" s="427">
        <f>'3. Fixed Operating Expenses'!M31</f>
        <v>0</v>
      </c>
    </row>
    <row r="85" spans="1:6" ht="18" x14ac:dyDescent="0.25">
      <c r="A85" s="367" t="s">
        <v>284</v>
      </c>
      <c r="B85" s="427">
        <f>$Q$22</f>
        <v>0</v>
      </c>
      <c r="C85" s="427">
        <f>'3. Fixed Operating Expenses'!J31</f>
        <v>0</v>
      </c>
      <c r="D85" s="427">
        <f>'3. Fixed Operating Expenses'!K31</f>
        <v>0</v>
      </c>
      <c r="E85" s="427">
        <f>'3. Fixed Operating Expenses'!L31</f>
        <v>0</v>
      </c>
      <c r="F85" s="427">
        <f>'3. Fixed Operating Expenses'!M31</f>
        <v>0</v>
      </c>
    </row>
    <row r="86" spans="1:6" ht="18" x14ac:dyDescent="0.25">
      <c r="A86" s="367" t="s">
        <v>285</v>
      </c>
      <c r="B86" s="427">
        <f>$Q$23</f>
        <v>0</v>
      </c>
      <c r="C86" s="427">
        <f>'11. Year End Summary'!I72</f>
        <v>0</v>
      </c>
      <c r="D86" s="427">
        <f>'11. Year End Summary'!L72</f>
        <v>0</v>
      </c>
      <c r="E86" s="427">
        <f>'11. Year End Summary'!O72</f>
        <v>0</v>
      </c>
      <c r="F86" s="427">
        <f>'11. Year End Summary'!R72</f>
        <v>0</v>
      </c>
    </row>
    <row r="87" spans="1:6" ht="18" x14ac:dyDescent="0.25">
      <c r="A87" s="367"/>
      <c r="B87" s="371"/>
      <c r="C87" s="368"/>
      <c r="D87" s="368"/>
      <c r="E87" s="368"/>
      <c r="F87" s="368"/>
    </row>
    <row r="88" spans="1:6" ht="18" x14ac:dyDescent="0.25">
      <c r="A88" s="367" t="s">
        <v>96</v>
      </c>
      <c r="B88" s="368"/>
      <c r="C88" s="368"/>
      <c r="D88" s="368"/>
      <c r="E88" s="368"/>
      <c r="F88" s="368"/>
    </row>
    <row r="89" spans="1:6" ht="18" x14ac:dyDescent="0.25">
      <c r="A89" s="367" t="s">
        <v>286</v>
      </c>
      <c r="B89" s="427">
        <f>$Q$25</f>
        <v>0</v>
      </c>
      <c r="C89" s="427">
        <f>'13. Cash Flow Statement (2)'!Q25</f>
        <v>0</v>
      </c>
      <c r="D89" s="427">
        <f>'16. Cash Flow Statement (3)'!Q25</f>
        <v>0</v>
      </c>
      <c r="E89" s="427">
        <f>'Cash Flow Statement (4)'!Q25</f>
        <v>0</v>
      </c>
      <c r="F89" s="427">
        <f>'Cash Flow Statement (5)'!Q25</f>
        <v>0</v>
      </c>
    </row>
    <row r="90" spans="1:6" ht="18" x14ac:dyDescent="0.25">
      <c r="A90" s="367" t="s">
        <v>287</v>
      </c>
      <c r="B90" s="427">
        <f>$Q$26</f>
        <v>0</v>
      </c>
      <c r="C90" s="427">
        <v>0</v>
      </c>
      <c r="D90" s="427">
        <v>0</v>
      </c>
      <c r="E90" s="427">
        <v>0</v>
      </c>
      <c r="F90" s="427">
        <v>0</v>
      </c>
    </row>
    <row r="91" spans="1:6" ht="18" x14ac:dyDescent="0.25">
      <c r="A91" s="367" t="s">
        <v>288</v>
      </c>
      <c r="B91" s="427">
        <f>$Q$27</f>
        <v>0</v>
      </c>
      <c r="C91" s="427">
        <f>'13. Cash Flow Statement (2)'!Q27</f>
        <v>0</v>
      </c>
      <c r="D91" s="427">
        <f>'16. Cash Flow Statement (3)'!Q27</f>
        <v>0</v>
      </c>
      <c r="E91" s="427">
        <f>'Cash Flow Statement (4)'!Q27</f>
        <v>0</v>
      </c>
      <c r="F91" s="427">
        <f>'Cash Flow Statement (5)'!Q27</f>
        <v>0</v>
      </c>
    </row>
    <row r="92" spans="1:6" ht="18" x14ac:dyDescent="0.25">
      <c r="A92" s="367" t="s">
        <v>289</v>
      </c>
      <c r="B92" s="428">
        <f>$Q$28</f>
        <v>0</v>
      </c>
      <c r="C92" s="428">
        <v>0</v>
      </c>
      <c r="D92" s="428">
        <f>'16. Cash Flow Statement (3)'!Q28</f>
        <v>0</v>
      </c>
      <c r="E92" s="428">
        <f>'Cash Flow Statement (4)'!Q28</f>
        <v>0</v>
      </c>
      <c r="F92" s="428">
        <f>'Cash Flow Statement (5)'!Q28</f>
        <v>0</v>
      </c>
    </row>
    <row r="93" spans="1:6" ht="18" x14ac:dyDescent="0.25">
      <c r="A93" s="369"/>
      <c r="B93" s="372"/>
      <c r="C93" s="373"/>
      <c r="D93" s="371"/>
      <c r="E93" s="371"/>
      <c r="F93" s="371"/>
    </row>
    <row r="94" spans="1:6" ht="18" x14ac:dyDescent="0.25">
      <c r="A94" s="367" t="s">
        <v>102</v>
      </c>
      <c r="B94" s="428">
        <f>$Q$29</f>
        <v>0</v>
      </c>
      <c r="C94" s="428">
        <f>C81+C85</f>
        <v>0</v>
      </c>
      <c r="D94" s="428">
        <f>D81+D85</f>
        <v>0</v>
      </c>
      <c r="E94" s="428">
        <f>E81+E85</f>
        <v>0</v>
      </c>
      <c r="F94" s="428">
        <f>F81+F85</f>
        <v>0</v>
      </c>
    </row>
    <row r="95" spans="1:6" ht="18" x14ac:dyDescent="0.25">
      <c r="A95" s="367" t="s">
        <v>104</v>
      </c>
      <c r="B95" s="428">
        <f>$Q$31</f>
        <v>0</v>
      </c>
      <c r="C95" s="428">
        <f>'11. Year End Summary'!I75</f>
        <v>0</v>
      </c>
      <c r="D95" s="428">
        <f>'11. Year End Summary'!L75</f>
        <v>0</v>
      </c>
      <c r="E95" s="428">
        <f>'11. Year End Summary'!O75</f>
        <v>0</v>
      </c>
      <c r="F95" s="428">
        <f>'11. Year End Summary'!R75</f>
        <v>0</v>
      </c>
    </row>
    <row r="96" spans="1:6" ht="18" x14ac:dyDescent="0.25">
      <c r="A96" s="367" t="s">
        <v>103</v>
      </c>
      <c r="B96" s="428">
        <f>$P$33</f>
        <v>0</v>
      </c>
      <c r="C96" s="428">
        <f>B97</f>
        <v>0</v>
      </c>
      <c r="D96" s="428">
        <f>C97</f>
        <v>0</v>
      </c>
      <c r="E96" s="428">
        <f>D97</f>
        <v>0</v>
      </c>
      <c r="F96" s="428">
        <f>E97</f>
        <v>0</v>
      </c>
    </row>
    <row r="97" spans="1:14" ht="18" x14ac:dyDescent="0.25">
      <c r="A97" s="367" t="s">
        <v>106</v>
      </c>
      <c r="B97" s="428">
        <f>$P$37</f>
        <v>0</v>
      </c>
      <c r="C97" s="428">
        <f>C96+C95</f>
        <v>0</v>
      </c>
      <c r="D97" s="428">
        <f>D96+D95</f>
        <v>0</v>
      </c>
      <c r="E97" s="428">
        <f>E96+E95</f>
        <v>0</v>
      </c>
      <c r="F97" s="428">
        <f>F96+F95</f>
        <v>0</v>
      </c>
    </row>
    <row r="99" spans="1:14" x14ac:dyDescent="0.2">
      <c r="D99" s="176"/>
      <c r="E99" s="176"/>
      <c r="F99" s="176"/>
      <c r="G99" s="176"/>
      <c r="H99" s="176"/>
      <c r="I99" s="176"/>
      <c r="J99" s="176"/>
      <c r="K99" s="176"/>
      <c r="L99" s="176"/>
      <c r="M99" s="176"/>
    </row>
    <row r="100" spans="1:14" x14ac:dyDescent="0.2">
      <c r="A100" s="438" t="s">
        <v>309</v>
      </c>
      <c r="B100" s="438"/>
      <c r="C100" s="438"/>
      <c r="D100" s="438"/>
      <c r="E100" s="438"/>
      <c r="F100" s="438"/>
      <c r="G100" s="438"/>
      <c r="H100" s="438"/>
      <c r="I100" s="438"/>
      <c r="J100" s="438"/>
      <c r="K100" s="438"/>
      <c r="L100" s="438"/>
      <c r="M100" s="438"/>
    </row>
    <row r="101" spans="1:14" x14ac:dyDescent="0.2">
      <c r="A101" s="438"/>
      <c r="B101" s="438"/>
      <c r="C101" s="438"/>
      <c r="D101" s="438"/>
      <c r="E101" s="438"/>
      <c r="F101" s="438"/>
      <c r="G101" s="438"/>
      <c r="H101" s="438"/>
      <c r="I101" s="438"/>
      <c r="J101" s="438"/>
      <c r="K101" s="438"/>
      <c r="L101" s="438"/>
      <c r="M101" s="438"/>
    </row>
    <row r="102" spans="1:14" ht="26.25" x14ac:dyDescent="0.4">
      <c r="A102" s="374"/>
      <c r="B102" s="375" t="s">
        <v>222</v>
      </c>
      <c r="C102" s="375" t="s">
        <v>223</v>
      </c>
      <c r="D102" s="375" t="s">
        <v>224</v>
      </c>
      <c r="E102" s="375" t="s">
        <v>225</v>
      </c>
      <c r="F102" s="375" t="s">
        <v>226</v>
      </c>
      <c r="G102" s="375" t="s">
        <v>227</v>
      </c>
      <c r="H102" s="375" t="s">
        <v>228</v>
      </c>
      <c r="I102" s="375" t="s">
        <v>229</v>
      </c>
      <c r="J102" s="375" t="s">
        <v>230</v>
      </c>
      <c r="K102" s="375" t="s">
        <v>231</v>
      </c>
      <c r="L102" s="375" t="s">
        <v>232</v>
      </c>
      <c r="M102" s="375" t="s">
        <v>233</v>
      </c>
    </row>
    <row r="103" spans="1:14" s="303" customFormat="1" ht="25.5" x14ac:dyDescent="0.3">
      <c r="A103" s="376" t="s">
        <v>310</v>
      </c>
      <c r="B103" s="377"/>
      <c r="C103" s="377"/>
      <c r="D103" s="377"/>
      <c r="E103" s="377"/>
      <c r="F103" s="377"/>
      <c r="G103" s="377"/>
      <c r="H103" s="377"/>
      <c r="I103" s="377"/>
      <c r="J103" s="377"/>
      <c r="K103" s="377"/>
      <c r="L103" s="377"/>
      <c r="M103" s="377"/>
    </row>
    <row r="104" spans="1:14" s="303" customFormat="1" ht="25.5" x14ac:dyDescent="0.35">
      <c r="A104" s="376" t="s">
        <v>215</v>
      </c>
      <c r="B104" s="426">
        <f t="shared" ref="B104:M104" si="9">E13</f>
        <v>0</v>
      </c>
      <c r="C104" s="426">
        <f t="shared" si="9"/>
        <v>0</v>
      </c>
      <c r="D104" s="426">
        <f t="shared" si="9"/>
        <v>0</v>
      </c>
      <c r="E104" s="426">
        <f t="shared" si="9"/>
        <v>0</v>
      </c>
      <c r="F104" s="426">
        <f t="shared" si="9"/>
        <v>0</v>
      </c>
      <c r="G104" s="426">
        <f t="shared" si="9"/>
        <v>0</v>
      </c>
      <c r="H104" s="426">
        <f t="shared" si="9"/>
        <v>0</v>
      </c>
      <c r="I104" s="426">
        <f t="shared" si="9"/>
        <v>0</v>
      </c>
      <c r="J104" s="426">
        <f t="shared" si="9"/>
        <v>0</v>
      </c>
      <c r="K104" s="426">
        <f t="shared" si="9"/>
        <v>0</v>
      </c>
      <c r="L104" s="426">
        <f t="shared" si="9"/>
        <v>0</v>
      </c>
      <c r="M104" s="426">
        <f t="shared" si="9"/>
        <v>0</v>
      </c>
    </row>
    <row r="105" spans="1:14" s="303" customFormat="1" ht="25.5" x14ac:dyDescent="0.35">
      <c r="A105" s="376" t="s">
        <v>311</v>
      </c>
      <c r="B105" s="426">
        <v>0</v>
      </c>
      <c r="C105" s="426">
        <v>0</v>
      </c>
      <c r="D105" s="426">
        <v>0</v>
      </c>
      <c r="E105" s="426">
        <v>0</v>
      </c>
      <c r="F105" s="426">
        <v>0</v>
      </c>
      <c r="G105" s="426">
        <v>0</v>
      </c>
      <c r="H105" s="426">
        <v>0</v>
      </c>
      <c r="I105" s="426">
        <v>0</v>
      </c>
      <c r="J105" s="426">
        <v>0</v>
      </c>
      <c r="K105" s="426">
        <v>0</v>
      </c>
      <c r="L105" s="426">
        <v>0</v>
      </c>
      <c r="M105" s="426">
        <v>0</v>
      </c>
      <c r="N105" s="304"/>
    </row>
    <row r="106" spans="1:14" s="303" customFormat="1" ht="25.5" x14ac:dyDescent="0.35">
      <c r="A106" s="376" t="s">
        <v>312</v>
      </c>
      <c r="B106" s="426">
        <v>0</v>
      </c>
      <c r="C106" s="426">
        <v>0</v>
      </c>
      <c r="D106" s="426">
        <v>0</v>
      </c>
      <c r="E106" s="426">
        <v>0</v>
      </c>
      <c r="F106" s="426">
        <v>0</v>
      </c>
      <c r="G106" s="426">
        <v>0</v>
      </c>
      <c r="H106" s="426">
        <v>0</v>
      </c>
      <c r="I106" s="426">
        <v>0</v>
      </c>
      <c r="J106" s="426">
        <v>0</v>
      </c>
      <c r="K106" s="426">
        <v>0</v>
      </c>
      <c r="L106" s="426">
        <v>0</v>
      </c>
      <c r="M106" s="426">
        <v>0</v>
      </c>
      <c r="N106" s="304"/>
    </row>
    <row r="107" spans="1:14" s="303" customFormat="1" ht="25.5" x14ac:dyDescent="0.35">
      <c r="A107" s="376" t="s">
        <v>313</v>
      </c>
      <c r="B107" s="426">
        <v>0</v>
      </c>
      <c r="C107" s="426">
        <v>0</v>
      </c>
      <c r="D107" s="426">
        <v>0</v>
      </c>
      <c r="E107" s="426">
        <v>0</v>
      </c>
      <c r="F107" s="426">
        <v>0</v>
      </c>
      <c r="G107" s="426">
        <v>0</v>
      </c>
      <c r="H107" s="426">
        <v>0</v>
      </c>
      <c r="I107" s="426">
        <v>0</v>
      </c>
      <c r="J107" s="426">
        <v>0</v>
      </c>
      <c r="K107" s="426">
        <v>0</v>
      </c>
      <c r="L107" s="426">
        <v>0</v>
      </c>
      <c r="M107" s="426">
        <v>0</v>
      </c>
      <c r="N107" s="304"/>
    </row>
    <row r="108" spans="1:14" s="303" customFormat="1" ht="25.5" x14ac:dyDescent="0.35">
      <c r="A108" s="376" t="s">
        <v>314</v>
      </c>
      <c r="B108" s="426">
        <v>0</v>
      </c>
      <c r="C108" s="426">
        <v>0</v>
      </c>
      <c r="D108" s="426">
        <v>0</v>
      </c>
      <c r="E108" s="426">
        <v>0</v>
      </c>
      <c r="F108" s="426">
        <v>0</v>
      </c>
      <c r="G108" s="426">
        <v>0</v>
      </c>
      <c r="H108" s="426">
        <v>0</v>
      </c>
      <c r="I108" s="426">
        <v>0</v>
      </c>
      <c r="J108" s="426">
        <v>0</v>
      </c>
      <c r="K108" s="426">
        <v>0</v>
      </c>
      <c r="L108" s="426">
        <v>0</v>
      </c>
      <c r="M108" s="426">
        <v>0</v>
      </c>
      <c r="N108" s="304"/>
    </row>
    <row r="109" spans="1:14" s="303" customFormat="1" ht="25.5" x14ac:dyDescent="0.35">
      <c r="A109" s="376" t="s">
        <v>315</v>
      </c>
      <c r="B109" s="426">
        <v>0</v>
      </c>
      <c r="C109" s="426">
        <v>0</v>
      </c>
      <c r="D109" s="426">
        <v>0</v>
      </c>
      <c r="E109" s="426">
        <v>0</v>
      </c>
      <c r="F109" s="426">
        <v>0</v>
      </c>
      <c r="G109" s="426">
        <v>0</v>
      </c>
      <c r="H109" s="426">
        <v>0</v>
      </c>
      <c r="I109" s="426">
        <v>0</v>
      </c>
      <c r="J109" s="426">
        <v>0</v>
      </c>
      <c r="K109" s="426">
        <v>0</v>
      </c>
      <c r="L109" s="426">
        <v>0</v>
      </c>
      <c r="M109" s="426">
        <v>0</v>
      </c>
      <c r="N109" s="304"/>
    </row>
    <row r="110" spans="1:14" s="303" customFormat="1" ht="25.5" x14ac:dyDescent="0.35">
      <c r="A110" s="376" t="s">
        <v>316</v>
      </c>
      <c r="B110" s="426">
        <f>SUM(B104:B109)</f>
        <v>0</v>
      </c>
      <c r="C110" s="426">
        <f t="shared" ref="C110:M110" si="10">SUM(C104:C109)</f>
        <v>0</v>
      </c>
      <c r="D110" s="426">
        <f t="shared" si="10"/>
        <v>0</v>
      </c>
      <c r="E110" s="426">
        <f t="shared" si="10"/>
        <v>0</v>
      </c>
      <c r="F110" s="426">
        <f t="shared" si="10"/>
        <v>0</v>
      </c>
      <c r="G110" s="426">
        <f t="shared" si="10"/>
        <v>0</v>
      </c>
      <c r="H110" s="426">
        <f t="shared" si="10"/>
        <v>0</v>
      </c>
      <c r="I110" s="426">
        <f t="shared" si="10"/>
        <v>0</v>
      </c>
      <c r="J110" s="426">
        <f t="shared" si="10"/>
        <v>0</v>
      </c>
      <c r="K110" s="426">
        <f t="shared" si="10"/>
        <v>0</v>
      </c>
      <c r="L110" s="426">
        <f t="shared" si="10"/>
        <v>0</v>
      </c>
      <c r="M110" s="426">
        <f t="shared" si="10"/>
        <v>0</v>
      </c>
      <c r="N110" s="304"/>
    </row>
    <row r="111" spans="1:14" s="303" customFormat="1" ht="25.5" x14ac:dyDescent="0.35">
      <c r="A111" s="379"/>
      <c r="B111" s="378"/>
      <c r="C111" s="378"/>
      <c r="D111" s="378"/>
      <c r="E111" s="378"/>
      <c r="F111" s="378"/>
      <c r="G111" s="378"/>
      <c r="H111" s="378"/>
      <c r="I111" s="378"/>
      <c r="J111" s="378"/>
      <c r="K111" s="378"/>
      <c r="L111" s="378"/>
      <c r="M111" s="378"/>
      <c r="N111" s="304"/>
    </row>
    <row r="112" spans="1:14" s="303" customFormat="1" ht="25.5" x14ac:dyDescent="0.35">
      <c r="A112" s="379" t="s">
        <v>317</v>
      </c>
      <c r="B112" s="378"/>
      <c r="C112" s="378"/>
      <c r="D112" s="378"/>
      <c r="E112" s="378"/>
      <c r="F112" s="378"/>
      <c r="G112" s="378"/>
      <c r="H112" s="378"/>
      <c r="I112" s="378"/>
      <c r="J112" s="378"/>
      <c r="K112" s="378"/>
      <c r="L112" s="378"/>
      <c r="M112" s="378"/>
      <c r="N112" s="304"/>
    </row>
    <row r="113" spans="1:14" s="303" customFormat="1" ht="25.5" x14ac:dyDescent="0.35">
      <c r="A113" s="379" t="s">
        <v>318</v>
      </c>
      <c r="B113" s="426">
        <f t="shared" ref="B113:M113" si="11">SUM(E17:E23)</f>
        <v>0</v>
      </c>
      <c r="C113" s="426">
        <f t="shared" si="11"/>
        <v>0</v>
      </c>
      <c r="D113" s="426">
        <f t="shared" si="11"/>
        <v>0</v>
      </c>
      <c r="E113" s="426">
        <f t="shared" si="11"/>
        <v>0</v>
      </c>
      <c r="F113" s="426">
        <f t="shared" si="11"/>
        <v>0</v>
      </c>
      <c r="G113" s="426">
        <f t="shared" si="11"/>
        <v>0</v>
      </c>
      <c r="H113" s="426">
        <f t="shared" si="11"/>
        <v>0</v>
      </c>
      <c r="I113" s="426">
        <f t="shared" si="11"/>
        <v>0</v>
      </c>
      <c r="J113" s="426">
        <f t="shared" si="11"/>
        <v>0</v>
      </c>
      <c r="K113" s="426">
        <f t="shared" si="11"/>
        <v>0</v>
      </c>
      <c r="L113" s="426">
        <f t="shared" si="11"/>
        <v>0</v>
      </c>
      <c r="M113" s="426">
        <f t="shared" si="11"/>
        <v>0</v>
      </c>
      <c r="N113" s="304"/>
    </row>
    <row r="114" spans="1:14" s="303" customFormat="1" ht="25.5" x14ac:dyDescent="0.35">
      <c r="A114" s="379" t="s">
        <v>319</v>
      </c>
      <c r="B114" s="426">
        <f>B113</f>
        <v>0</v>
      </c>
      <c r="C114" s="426">
        <f t="shared" ref="C114:M114" si="12">C113</f>
        <v>0</v>
      </c>
      <c r="D114" s="426">
        <f t="shared" si="12"/>
        <v>0</v>
      </c>
      <c r="E114" s="426">
        <f t="shared" si="12"/>
        <v>0</v>
      </c>
      <c r="F114" s="426">
        <f t="shared" si="12"/>
        <v>0</v>
      </c>
      <c r="G114" s="426">
        <f t="shared" si="12"/>
        <v>0</v>
      </c>
      <c r="H114" s="426">
        <f t="shared" si="12"/>
        <v>0</v>
      </c>
      <c r="I114" s="426">
        <f t="shared" si="12"/>
        <v>0</v>
      </c>
      <c r="J114" s="426">
        <f t="shared" si="12"/>
        <v>0</v>
      </c>
      <c r="K114" s="426">
        <f t="shared" si="12"/>
        <v>0</v>
      </c>
      <c r="L114" s="426">
        <f t="shared" si="12"/>
        <v>0</v>
      </c>
      <c r="M114" s="426">
        <f t="shared" si="12"/>
        <v>0</v>
      </c>
      <c r="N114" s="304"/>
    </row>
    <row r="115" spans="1:14" s="303" customFormat="1" ht="25.5" x14ac:dyDescent="0.35">
      <c r="A115" s="379"/>
      <c r="B115" s="378"/>
      <c r="C115" s="378"/>
      <c r="D115" s="378"/>
      <c r="E115" s="378"/>
      <c r="F115" s="378"/>
      <c r="G115" s="378"/>
      <c r="H115" s="378"/>
      <c r="I115" s="378"/>
      <c r="J115" s="378"/>
      <c r="K115" s="378"/>
      <c r="L115" s="378"/>
      <c r="M115" s="378"/>
      <c r="N115" s="304"/>
    </row>
    <row r="116" spans="1:14" s="303" customFormat="1" ht="25.5" x14ac:dyDescent="0.35">
      <c r="A116" s="379" t="s">
        <v>320</v>
      </c>
      <c r="B116" s="378"/>
      <c r="C116" s="378"/>
      <c r="D116" s="378"/>
      <c r="E116" s="378"/>
      <c r="F116" s="378"/>
      <c r="G116" s="378"/>
      <c r="H116" s="378"/>
      <c r="I116" s="378"/>
      <c r="J116" s="378"/>
      <c r="K116" s="378"/>
      <c r="L116" s="378"/>
      <c r="M116" s="378"/>
      <c r="N116" s="304"/>
    </row>
    <row r="117" spans="1:14" s="303" customFormat="1" ht="25.5" x14ac:dyDescent="0.35">
      <c r="A117" s="379" t="s">
        <v>321</v>
      </c>
      <c r="B117" s="426">
        <v>0</v>
      </c>
      <c r="C117" s="426">
        <v>0</v>
      </c>
      <c r="D117" s="426">
        <v>0</v>
      </c>
      <c r="E117" s="426">
        <v>0</v>
      </c>
      <c r="F117" s="426">
        <v>0</v>
      </c>
      <c r="G117" s="426">
        <v>0</v>
      </c>
      <c r="H117" s="426">
        <v>0</v>
      </c>
      <c r="I117" s="426">
        <v>0</v>
      </c>
      <c r="J117" s="426">
        <v>0</v>
      </c>
      <c r="K117" s="426">
        <v>0</v>
      </c>
      <c r="L117" s="426">
        <v>0</v>
      </c>
      <c r="M117" s="426">
        <v>0</v>
      </c>
      <c r="N117" s="304"/>
    </row>
    <row r="118" spans="1:14" s="303" customFormat="1" ht="25.5" x14ac:dyDescent="0.35">
      <c r="A118" s="379" t="s">
        <v>322</v>
      </c>
      <c r="B118" s="426">
        <f t="shared" ref="B118:M118" si="13">SUM(E25:E28)</f>
        <v>0</v>
      </c>
      <c r="C118" s="426">
        <f t="shared" si="13"/>
        <v>0</v>
      </c>
      <c r="D118" s="426">
        <f t="shared" si="13"/>
        <v>0</v>
      </c>
      <c r="E118" s="426">
        <f t="shared" si="13"/>
        <v>0</v>
      </c>
      <c r="F118" s="426">
        <f t="shared" si="13"/>
        <v>0</v>
      </c>
      <c r="G118" s="426">
        <f t="shared" si="13"/>
        <v>0</v>
      </c>
      <c r="H118" s="426">
        <f t="shared" si="13"/>
        <v>0</v>
      </c>
      <c r="I118" s="426">
        <f t="shared" si="13"/>
        <v>0</v>
      </c>
      <c r="J118" s="426">
        <f t="shared" si="13"/>
        <v>0</v>
      </c>
      <c r="K118" s="426">
        <f t="shared" si="13"/>
        <v>0</v>
      </c>
      <c r="L118" s="426">
        <f t="shared" si="13"/>
        <v>0</v>
      </c>
      <c r="M118" s="426">
        <f t="shared" si="13"/>
        <v>0</v>
      </c>
      <c r="N118" s="304"/>
    </row>
    <row r="119" spans="1:14" s="303" customFormat="1" ht="25.5" x14ac:dyDescent="0.35">
      <c r="A119" s="379" t="s">
        <v>323</v>
      </c>
      <c r="B119" s="426">
        <v>0</v>
      </c>
      <c r="C119" s="426">
        <v>0</v>
      </c>
      <c r="D119" s="426">
        <v>0</v>
      </c>
      <c r="E119" s="426">
        <v>0</v>
      </c>
      <c r="F119" s="426">
        <v>0</v>
      </c>
      <c r="G119" s="426">
        <v>0</v>
      </c>
      <c r="H119" s="426">
        <v>0</v>
      </c>
      <c r="I119" s="426">
        <v>0</v>
      </c>
      <c r="J119" s="426">
        <v>0</v>
      </c>
      <c r="K119" s="426">
        <v>0</v>
      </c>
      <c r="L119" s="426">
        <v>0</v>
      </c>
      <c r="M119" s="426">
        <v>0</v>
      </c>
      <c r="N119" s="304"/>
    </row>
    <row r="120" spans="1:14" s="303" customFormat="1" ht="25.5" x14ac:dyDescent="0.35">
      <c r="A120" s="379" t="s">
        <v>324</v>
      </c>
      <c r="B120" s="426">
        <v>0</v>
      </c>
      <c r="C120" s="426">
        <v>0</v>
      </c>
      <c r="D120" s="426">
        <v>0</v>
      </c>
      <c r="E120" s="426">
        <v>0</v>
      </c>
      <c r="F120" s="426">
        <v>0</v>
      </c>
      <c r="G120" s="426">
        <v>0</v>
      </c>
      <c r="H120" s="426">
        <v>0</v>
      </c>
      <c r="I120" s="426">
        <v>0</v>
      </c>
      <c r="J120" s="426">
        <v>0</v>
      </c>
      <c r="K120" s="426">
        <v>0</v>
      </c>
      <c r="L120" s="426">
        <v>0</v>
      </c>
      <c r="M120" s="426">
        <v>0</v>
      </c>
      <c r="N120" s="304"/>
    </row>
    <row r="121" spans="1:14" s="303" customFormat="1" ht="25.5" x14ac:dyDescent="0.35">
      <c r="A121" s="379" t="s">
        <v>325</v>
      </c>
      <c r="B121" s="426">
        <v>0</v>
      </c>
      <c r="C121" s="426">
        <v>0</v>
      </c>
      <c r="D121" s="426">
        <v>0</v>
      </c>
      <c r="E121" s="426">
        <v>0</v>
      </c>
      <c r="F121" s="426">
        <v>0</v>
      </c>
      <c r="G121" s="426">
        <v>0</v>
      </c>
      <c r="H121" s="426">
        <v>0</v>
      </c>
      <c r="I121" s="426">
        <v>0</v>
      </c>
      <c r="J121" s="426">
        <v>0</v>
      </c>
      <c r="K121" s="426">
        <v>0</v>
      </c>
      <c r="L121" s="426">
        <v>0</v>
      </c>
      <c r="M121" s="426">
        <v>0</v>
      </c>
      <c r="N121" s="304"/>
    </row>
    <row r="122" spans="1:14" s="303" customFormat="1" ht="25.5" x14ac:dyDescent="0.35">
      <c r="A122" s="379" t="s">
        <v>326</v>
      </c>
      <c r="B122" s="426">
        <f t="shared" ref="B122:M122" si="14">E29</f>
        <v>0</v>
      </c>
      <c r="C122" s="426">
        <f t="shared" si="14"/>
        <v>0</v>
      </c>
      <c r="D122" s="426">
        <f t="shared" si="14"/>
        <v>0</v>
      </c>
      <c r="E122" s="426">
        <f t="shared" si="14"/>
        <v>0</v>
      </c>
      <c r="F122" s="426">
        <f t="shared" si="14"/>
        <v>0</v>
      </c>
      <c r="G122" s="426">
        <f t="shared" si="14"/>
        <v>0</v>
      </c>
      <c r="H122" s="426">
        <f t="shared" si="14"/>
        <v>0</v>
      </c>
      <c r="I122" s="426">
        <f t="shared" si="14"/>
        <v>0</v>
      </c>
      <c r="J122" s="426">
        <f t="shared" si="14"/>
        <v>0</v>
      </c>
      <c r="K122" s="426">
        <f t="shared" si="14"/>
        <v>0</v>
      </c>
      <c r="L122" s="426">
        <f t="shared" si="14"/>
        <v>0</v>
      </c>
      <c r="M122" s="426">
        <f t="shared" si="14"/>
        <v>0</v>
      </c>
      <c r="N122" s="304"/>
    </row>
    <row r="123" spans="1:14" s="303" customFormat="1" ht="25.5" x14ac:dyDescent="0.35">
      <c r="A123" s="379"/>
      <c r="B123" s="378"/>
      <c r="C123" s="378"/>
      <c r="D123" s="378"/>
      <c r="E123" s="378"/>
      <c r="F123" s="378"/>
      <c r="G123" s="378"/>
      <c r="H123" s="378"/>
      <c r="I123" s="378"/>
      <c r="J123" s="378"/>
      <c r="K123" s="378"/>
      <c r="L123" s="378"/>
      <c r="M123" s="378"/>
      <c r="N123" s="304"/>
    </row>
    <row r="124" spans="1:14" s="303" customFormat="1" ht="25.5" x14ac:dyDescent="0.35">
      <c r="A124" s="379" t="s">
        <v>220</v>
      </c>
      <c r="B124" s="426">
        <f t="shared" ref="B124:M124" si="15">E31</f>
        <v>0</v>
      </c>
      <c r="C124" s="426">
        <f t="shared" si="15"/>
        <v>0</v>
      </c>
      <c r="D124" s="426">
        <f t="shared" si="15"/>
        <v>0</v>
      </c>
      <c r="E124" s="426">
        <f t="shared" si="15"/>
        <v>0</v>
      </c>
      <c r="F124" s="426">
        <f t="shared" si="15"/>
        <v>0</v>
      </c>
      <c r="G124" s="426">
        <f t="shared" si="15"/>
        <v>0</v>
      </c>
      <c r="H124" s="426">
        <f t="shared" si="15"/>
        <v>0</v>
      </c>
      <c r="I124" s="426">
        <f t="shared" si="15"/>
        <v>0</v>
      </c>
      <c r="J124" s="426">
        <f t="shared" si="15"/>
        <v>0</v>
      </c>
      <c r="K124" s="426">
        <f t="shared" si="15"/>
        <v>0</v>
      </c>
      <c r="L124" s="426">
        <f t="shared" si="15"/>
        <v>0</v>
      </c>
      <c r="M124" s="426">
        <f t="shared" si="15"/>
        <v>0</v>
      </c>
      <c r="N124" s="304"/>
    </row>
    <row r="125" spans="1:14" s="303" customFormat="1" ht="25.5" x14ac:dyDescent="0.35">
      <c r="A125" s="379" t="s">
        <v>242</v>
      </c>
      <c r="B125" s="426">
        <f t="shared" ref="B125:M125" si="16">E37</f>
        <v>0</v>
      </c>
      <c r="C125" s="426">
        <f t="shared" si="16"/>
        <v>0</v>
      </c>
      <c r="D125" s="426">
        <f t="shared" si="16"/>
        <v>0</v>
      </c>
      <c r="E125" s="426">
        <f t="shared" si="16"/>
        <v>0</v>
      </c>
      <c r="F125" s="426">
        <f t="shared" si="16"/>
        <v>0</v>
      </c>
      <c r="G125" s="426">
        <f t="shared" si="16"/>
        <v>0</v>
      </c>
      <c r="H125" s="426">
        <f t="shared" si="16"/>
        <v>0</v>
      </c>
      <c r="I125" s="426">
        <f t="shared" si="16"/>
        <v>0</v>
      </c>
      <c r="J125" s="426">
        <f t="shared" si="16"/>
        <v>0</v>
      </c>
      <c r="K125" s="426">
        <f t="shared" si="16"/>
        <v>0</v>
      </c>
      <c r="L125" s="426">
        <f t="shared" si="16"/>
        <v>0</v>
      </c>
      <c r="M125" s="426">
        <f t="shared" si="16"/>
        <v>0</v>
      </c>
      <c r="N125" s="304"/>
    </row>
    <row r="126" spans="1:14" x14ac:dyDescent="0.2">
      <c r="D126" s="176"/>
      <c r="E126" s="176"/>
      <c r="F126" s="176"/>
      <c r="G126" s="176"/>
      <c r="H126" s="176"/>
      <c r="I126" s="176"/>
      <c r="J126" s="176"/>
      <c r="K126" s="176"/>
      <c r="L126" s="176"/>
      <c r="M126" s="176"/>
      <c r="N126" s="188"/>
    </row>
    <row r="127" spans="1:14" x14ac:dyDescent="0.2">
      <c r="D127" s="176"/>
      <c r="E127" s="176"/>
      <c r="F127" s="176"/>
      <c r="G127" s="176"/>
      <c r="H127" s="176"/>
      <c r="I127" s="176"/>
      <c r="J127" s="176"/>
      <c r="K127" s="176"/>
      <c r="L127" s="176"/>
      <c r="M127" s="176"/>
      <c r="N127" s="188"/>
    </row>
    <row r="128" spans="1:14" x14ac:dyDescent="0.2">
      <c r="D128" s="176"/>
      <c r="E128" s="176"/>
      <c r="F128" s="176"/>
      <c r="G128" s="176"/>
      <c r="H128" s="176"/>
      <c r="I128" s="176"/>
      <c r="J128" s="176"/>
      <c r="K128" s="176"/>
      <c r="L128" s="176"/>
      <c r="M128" s="176"/>
      <c r="N128" s="188"/>
    </row>
    <row r="129" spans="1:14" x14ac:dyDescent="0.2">
      <c r="D129" s="176"/>
      <c r="E129" s="176"/>
      <c r="F129" s="176"/>
      <c r="G129" s="176"/>
      <c r="H129" s="176"/>
      <c r="I129" s="176"/>
      <c r="J129" s="176"/>
      <c r="K129" s="176"/>
      <c r="L129" s="176"/>
      <c r="M129" s="176"/>
      <c r="N129" s="188"/>
    </row>
    <row r="130" spans="1:14" x14ac:dyDescent="0.2">
      <c r="D130" s="176"/>
      <c r="E130" s="176"/>
      <c r="F130" s="176"/>
      <c r="G130" s="176"/>
      <c r="H130" s="176"/>
      <c r="I130" s="176"/>
      <c r="J130" s="176"/>
      <c r="K130" s="176"/>
      <c r="L130" s="176"/>
      <c r="M130" s="176"/>
      <c r="N130" s="188"/>
    </row>
    <row r="131" spans="1:14" x14ac:dyDescent="0.2">
      <c r="D131" s="176"/>
      <c r="E131" s="176"/>
      <c r="F131" s="176"/>
      <c r="G131" s="176"/>
      <c r="H131" s="176"/>
      <c r="I131" s="176"/>
      <c r="J131" s="176"/>
      <c r="K131" s="176"/>
      <c r="L131" s="176"/>
      <c r="M131" s="176"/>
      <c r="N131" s="188"/>
    </row>
    <row r="132" spans="1:14" x14ac:dyDescent="0.2">
      <c r="D132" s="176"/>
      <c r="E132" s="176"/>
      <c r="F132" s="176"/>
      <c r="G132" s="176"/>
      <c r="H132" s="176"/>
      <c r="I132" s="176"/>
      <c r="J132" s="176"/>
      <c r="K132" s="176"/>
      <c r="L132" s="176"/>
      <c r="M132" s="176"/>
      <c r="N132" s="188"/>
    </row>
    <row r="133" spans="1:14" x14ac:dyDescent="0.2">
      <c r="D133" s="176"/>
      <c r="E133" s="176"/>
      <c r="F133" s="176"/>
      <c r="G133" s="176"/>
      <c r="H133" s="176"/>
      <c r="I133" s="176"/>
      <c r="J133" s="176"/>
      <c r="K133" s="176"/>
      <c r="L133" s="176"/>
      <c r="M133" s="176"/>
      <c r="N133" s="188"/>
    </row>
    <row r="134" spans="1:14" x14ac:dyDescent="0.2">
      <c r="D134" s="176"/>
      <c r="E134" s="176"/>
      <c r="F134" s="176"/>
      <c r="G134" s="176"/>
      <c r="H134" s="176"/>
      <c r="I134" s="176"/>
      <c r="J134" s="176"/>
      <c r="K134" s="176"/>
      <c r="L134" s="176"/>
      <c r="M134" s="176"/>
      <c r="N134" s="188"/>
    </row>
    <row r="135" spans="1:14" x14ac:dyDescent="0.2">
      <c r="D135" s="176"/>
      <c r="E135" s="176"/>
      <c r="F135" s="176"/>
      <c r="G135" s="176"/>
      <c r="H135" s="176"/>
      <c r="I135" s="176"/>
      <c r="J135" s="176"/>
      <c r="K135" s="176"/>
      <c r="L135" s="176"/>
      <c r="M135" s="176"/>
      <c r="N135" s="188"/>
    </row>
    <row r="136" spans="1:14" x14ac:dyDescent="0.2">
      <c r="B136" s="301" t="s">
        <v>292</v>
      </c>
      <c r="D136" s="176"/>
      <c r="E136" s="176"/>
      <c r="F136" s="176"/>
      <c r="G136" s="176"/>
      <c r="H136" s="176"/>
      <c r="I136" s="176"/>
      <c r="J136" s="176"/>
      <c r="K136" s="176"/>
      <c r="L136" s="176"/>
      <c r="M136" s="176"/>
      <c r="N136" s="188"/>
    </row>
    <row r="137" spans="1:14" x14ac:dyDescent="0.2">
      <c r="A137" s="305"/>
      <c r="B137" s="305" t="s">
        <v>222</v>
      </c>
      <c r="C137" s="305" t="s">
        <v>223</v>
      </c>
      <c r="D137" s="305" t="s">
        <v>224</v>
      </c>
      <c r="E137" s="305" t="s">
        <v>225</v>
      </c>
      <c r="F137" s="305" t="s">
        <v>226</v>
      </c>
      <c r="G137" s="305" t="s">
        <v>227</v>
      </c>
      <c r="H137" s="305" t="s">
        <v>228</v>
      </c>
      <c r="I137" s="305" t="s">
        <v>229</v>
      </c>
      <c r="J137" s="305" t="s">
        <v>230</v>
      </c>
      <c r="K137" s="305" t="s">
        <v>231</v>
      </c>
      <c r="L137" s="305" t="s">
        <v>232</v>
      </c>
      <c r="M137" s="305" t="s">
        <v>233</v>
      </c>
      <c r="N137" s="188"/>
    </row>
    <row r="138" spans="1:14" x14ac:dyDescent="0.2">
      <c r="A138" s="305" t="s">
        <v>291</v>
      </c>
      <c r="B138" s="306">
        <f t="shared" ref="B138:M138" si="17">E31</f>
        <v>0</v>
      </c>
      <c r="C138" s="306">
        <f t="shared" si="17"/>
        <v>0</v>
      </c>
      <c r="D138" s="307">
        <f t="shared" si="17"/>
        <v>0</v>
      </c>
      <c r="E138" s="307">
        <f t="shared" si="17"/>
        <v>0</v>
      </c>
      <c r="F138" s="307">
        <f t="shared" si="17"/>
        <v>0</v>
      </c>
      <c r="G138" s="307">
        <f t="shared" si="17"/>
        <v>0</v>
      </c>
      <c r="H138" s="307">
        <f t="shared" si="17"/>
        <v>0</v>
      </c>
      <c r="I138" s="307">
        <f t="shared" si="17"/>
        <v>0</v>
      </c>
      <c r="J138" s="307">
        <f t="shared" si="17"/>
        <v>0</v>
      </c>
      <c r="K138" s="307">
        <f t="shared" si="17"/>
        <v>0</v>
      </c>
      <c r="L138" s="307">
        <f t="shared" si="17"/>
        <v>0</v>
      </c>
      <c r="M138" s="307">
        <f t="shared" si="17"/>
        <v>0</v>
      </c>
      <c r="N138" s="188"/>
    </row>
    <row r="139" spans="1:14" x14ac:dyDescent="0.2">
      <c r="A139" s="305" t="s">
        <v>242</v>
      </c>
      <c r="B139" s="306">
        <f>E37</f>
        <v>0</v>
      </c>
      <c r="C139" s="306">
        <f t="shared" ref="C139:M139" si="18">F37</f>
        <v>0</v>
      </c>
      <c r="D139" s="306">
        <f t="shared" si="18"/>
        <v>0</v>
      </c>
      <c r="E139" s="306">
        <f t="shared" si="18"/>
        <v>0</v>
      </c>
      <c r="F139" s="306">
        <f t="shared" si="18"/>
        <v>0</v>
      </c>
      <c r="G139" s="306">
        <f t="shared" si="18"/>
        <v>0</v>
      </c>
      <c r="H139" s="306">
        <f t="shared" si="18"/>
        <v>0</v>
      </c>
      <c r="I139" s="306">
        <f t="shared" si="18"/>
        <v>0</v>
      </c>
      <c r="J139" s="306">
        <f t="shared" si="18"/>
        <v>0</v>
      </c>
      <c r="K139" s="306">
        <f t="shared" si="18"/>
        <v>0</v>
      </c>
      <c r="L139" s="306">
        <f t="shared" si="18"/>
        <v>0</v>
      </c>
      <c r="M139" s="306">
        <f t="shared" si="18"/>
        <v>0</v>
      </c>
      <c r="N139" s="188"/>
    </row>
    <row r="140" spans="1:14" x14ac:dyDescent="0.2">
      <c r="D140" s="176"/>
      <c r="E140" s="176"/>
      <c r="F140" s="176"/>
      <c r="G140" s="176"/>
      <c r="H140" s="176"/>
      <c r="I140" s="176"/>
      <c r="J140" s="176"/>
      <c r="K140" s="176"/>
      <c r="L140" s="176"/>
      <c r="M140" s="176"/>
    </row>
    <row r="141" spans="1:14" x14ac:dyDescent="0.2">
      <c r="D141" s="176"/>
      <c r="E141" s="176"/>
      <c r="F141" s="176"/>
      <c r="G141" s="176"/>
      <c r="H141" s="176"/>
      <c r="I141" s="176"/>
      <c r="J141" s="176"/>
      <c r="K141" s="176"/>
      <c r="L141" s="176"/>
      <c r="M141" s="176"/>
    </row>
    <row r="142" spans="1:14" x14ac:dyDescent="0.2">
      <c r="D142" s="176"/>
      <c r="E142" s="176"/>
      <c r="F142" s="176"/>
      <c r="G142" s="176"/>
      <c r="H142" s="176"/>
      <c r="I142" s="176"/>
      <c r="J142" s="176"/>
      <c r="K142" s="176"/>
      <c r="L142" s="176"/>
      <c r="M142" s="176"/>
    </row>
    <row r="143" spans="1:14" x14ac:dyDescent="0.2">
      <c r="D143" s="176"/>
      <c r="E143" s="176"/>
      <c r="F143" s="176"/>
      <c r="G143" s="176"/>
      <c r="H143" s="176"/>
      <c r="I143" s="176"/>
      <c r="J143" s="176"/>
      <c r="K143" s="176"/>
      <c r="L143" s="176"/>
      <c r="M143" s="176"/>
    </row>
    <row r="144" spans="1:14" x14ac:dyDescent="0.2">
      <c r="D144" s="176"/>
      <c r="E144" s="176"/>
      <c r="F144" s="176"/>
      <c r="G144" s="176"/>
      <c r="H144" s="176"/>
      <c r="I144" s="176"/>
      <c r="J144" s="176"/>
      <c r="K144" s="176"/>
      <c r="L144" s="176"/>
      <c r="M144" s="176"/>
    </row>
    <row r="145" spans="4:13" x14ac:dyDescent="0.2">
      <c r="D145" s="176"/>
      <c r="E145" s="176"/>
      <c r="F145" s="176"/>
      <c r="G145" s="176"/>
      <c r="H145" s="176"/>
      <c r="I145" s="176"/>
      <c r="J145" s="176"/>
      <c r="K145" s="176"/>
      <c r="L145" s="176"/>
      <c r="M145" s="176"/>
    </row>
    <row r="146" spans="4:13" x14ac:dyDescent="0.2">
      <c r="D146" s="176"/>
      <c r="E146" s="176"/>
      <c r="F146" s="176"/>
      <c r="G146" s="176"/>
      <c r="H146" s="176"/>
      <c r="I146" s="176"/>
      <c r="J146" s="176"/>
      <c r="K146" s="176"/>
      <c r="L146" s="176"/>
      <c r="M146" s="176"/>
    </row>
    <row r="147" spans="4:13" x14ac:dyDescent="0.2">
      <c r="D147" s="176"/>
      <c r="E147" s="176"/>
      <c r="F147" s="176"/>
      <c r="G147" s="176"/>
      <c r="H147" s="176"/>
      <c r="I147" s="176"/>
      <c r="J147" s="176"/>
      <c r="K147" s="176"/>
      <c r="L147" s="176"/>
      <c r="M147" s="176"/>
    </row>
  </sheetData>
  <mergeCells count="2">
    <mergeCell ref="A100:M101"/>
    <mergeCell ref="A66:F68"/>
  </mergeCells>
  <phoneticPr fontId="4" type="noConversion"/>
  <pageMargins left="0.75" right="0.75" top="1" bottom="0.75" header="0.5" footer="0.5"/>
  <pageSetup scale="75" orientation="landscape" blackAndWhite="1" horizontalDpi="300" verticalDpi="300"/>
  <headerFooter alignWithMargins="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4676C-7334-4013-957A-76C14AE1246A}">
  <dimension ref="A1:R85"/>
  <sheetViews>
    <sheetView showGridLines="0" zoomScaleNormal="100" workbookViewId="0">
      <selection activeCell="F77" activeCellId="6" sqref="B51:F53 B56:F59 B63:F66 B68:F69 B72:F74 B71:F71 B77:F79"/>
    </sheetView>
  </sheetViews>
  <sheetFormatPr defaultColWidth="9" defaultRowHeight="12" x14ac:dyDescent="0.2"/>
  <cols>
    <col min="1" max="1" width="34" style="6" customWidth="1"/>
    <col min="2" max="2" width="15.42578125" style="6" customWidth="1"/>
    <col min="3" max="3" width="16.5703125" style="6" customWidth="1"/>
    <col min="4" max="4" width="16.5703125" customWidth="1"/>
    <col min="5" max="5" width="16.85546875" customWidth="1"/>
    <col min="6" max="6" width="18.85546875" customWidth="1"/>
    <col min="7" max="7" width="8.85546875" customWidth="1"/>
    <col min="8" max="8" width="10.85546875" customWidth="1"/>
    <col min="9" max="9" width="20.85546875" customWidth="1"/>
    <col min="10" max="10" width="8.85546875" customWidth="1"/>
    <col min="11" max="17" width="10.85546875" customWidth="1"/>
    <col min="18" max="18" width="15.85546875" customWidth="1"/>
  </cols>
  <sheetData>
    <row r="1" spans="1:18" ht="15.75" x14ac:dyDescent="0.25">
      <c r="A1" s="5" t="str">
        <f>'1. Required Start-Up Funds'!A1</f>
        <v>Template</v>
      </c>
    </row>
    <row r="2" spans="1:18" ht="15.75" x14ac:dyDescent="0.25">
      <c r="A2" s="5" t="s">
        <v>154</v>
      </c>
    </row>
    <row r="3" spans="1:18" ht="12.75" customHeight="1" thickBot="1" x14ac:dyDescent="0.25">
      <c r="A3" s="1"/>
      <c r="B3" s="1"/>
      <c r="C3" s="1"/>
      <c r="D3" s="40"/>
      <c r="E3" s="93"/>
      <c r="F3" s="43" t="s">
        <v>108</v>
      </c>
      <c r="G3" s="94"/>
      <c r="H3" s="93"/>
      <c r="I3" s="43" t="s">
        <v>109</v>
      </c>
      <c r="J3" s="94"/>
      <c r="K3" s="93"/>
      <c r="L3" s="93"/>
      <c r="M3" s="93"/>
      <c r="N3" s="93"/>
      <c r="O3" s="93"/>
      <c r="P3" s="93"/>
      <c r="Q3" s="19"/>
      <c r="R3" s="19"/>
    </row>
    <row r="4" spans="1:18" ht="12.75" customHeight="1" thickTop="1" x14ac:dyDescent="0.2">
      <c r="A4" s="95" t="s">
        <v>110</v>
      </c>
      <c r="B4" s="95"/>
      <c r="C4" s="95"/>
      <c r="D4" s="92"/>
      <c r="E4" s="92"/>
      <c r="F4" s="96"/>
      <c r="G4" s="96"/>
      <c r="H4" s="96"/>
      <c r="I4" s="96"/>
      <c r="J4" s="92"/>
      <c r="K4" s="92"/>
      <c r="L4" s="92"/>
      <c r="M4" s="92"/>
      <c r="N4" s="92"/>
      <c r="O4" s="92"/>
      <c r="P4" s="92"/>
      <c r="Q4" s="21"/>
      <c r="R4" s="21"/>
    </row>
    <row r="5" spans="1:18" ht="12.75" customHeight="1" x14ac:dyDescent="0.2">
      <c r="A5" s="95"/>
      <c r="B5" s="95" t="s">
        <v>111</v>
      </c>
      <c r="C5" s="95"/>
      <c r="D5" s="92"/>
      <c r="E5" s="92"/>
      <c r="F5" s="96"/>
      <c r="G5" s="96"/>
      <c r="H5" s="96"/>
      <c r="I5" s="96"/>
      <c r="J5" s="92"/>
      <c r="K5" s="92"/>
      <c r="L5" s="92"/>
      <c r="M5" s="92"/>
      <c r="N5" s="92"/>
      <c r="O5" s="92"/>
      <c r="P5" s="92"/>
      <c r="Q5" s="21"/>
      <c r="R5" s="21"/>
    </row>
    <row r="6" spans="1:18" ht="12.75" customHeight="1" x14ac:dyDescent="0.2">
      <c r="A6" s="95"/>
      <c r="B6" s="95"/>
      <c r="C6" s="95" t="s">
        <v>112</v>
      </c>
      <c r="D6" s="92"/>
      <c r="E6" s="92"/>
      <c r="F6" s="96">
        <f>'1. Required Start-Up Funds'!E33+'7. Beginning Balance Sheet'!F10</f>
        <v>0</v>
      </c>
      <c r="G6" s="96"/>
      <c r="H6" s="96"/>
      <c r="I6" s="96">
        <f>'9. Cash Flow Statement'!P37</f>
        <v>0</v>
      </c>
      <c r="J6" s="92"/>
      <c r="K6" s="92"/>
      <c r="L6" s="92"/>
      <c r="M6" s="92"/>
      <c r="N6" s="92"/>
      <c r="O6" s="92"/>
      <c r="P6" s="92"/>
      <c r="Q6" s="21"/>
      <c r="R6" s="21"/>
    </row>
    <row r="7" spans="1:18" ht="12.75" customHeight="1" x14ac:dyDescent="0.2">
      <c r="A7" s="95"/>
      <c r="B7" s="95"/>
      <c r="C7" s="95" t="s">
        <v>92</v>
      </c>
      <c r="D7" s="92"/>
      <c r="E7" s="92"/>
      <c r="F7" s="96">
        <f>'7. Beginning Balance Sheet'!F11</f>
        <v>0</v>
      </c>
      <c r="G7" s="96"/>
      <c r="H7" s="96"/>
      <c r="I7" s="96">
        <f>F7+'8. Income Statement'!Q16-'9. Cash Flow Statement'!Q13</f>
        <v>0</v>
      </c>
      <c r="J7" s="92"/>
      <c r="K7" s="92"/>
      <c r="L7" s="92"/>
      <c r="M7" s="92"/>
      <c r="N7" s="92"/>
      <c r="O7" s="92"/>
      <c r="P7" s="92"/>
      <c r="Q7" s="21"/>
      <c r="R7" s="21"/>
    </row>
    <row r="8" spans="1:18" ht="12.75" customHeight="1" x14ac:dyDescent="0.2">
      <c r="A8" s="95"/>
      <c r="B8" s="95"/>
      <c r="C8" s="95" t="s">
        <v>114</v>
      </c>
      <c r="D8" s="92"/>
      <c r="E8" s="92"/>
      <c r="F8" s="96">
        <v>0</v>
      </c>
      <c r="G8" s="96"/>
      <c r="H8" s="96"/>
      <c r="I8" s="96">
        <f>F8+'9. Cash Flow Statement'!Q18</f>
        <v>0</v>
      </c>
      <c r="J8" s="92"/>
      <c r="K8" s="92"/>
      <c r="L8" s="92"/>
      <c r="M8" s="92"/>
      <c r="N8" s="92"/>
      <c r="O8" s="92"/>
      <c r="P8" s="92"/>
      <c r="Q8" s="21"/>
      <c r="R8" s="21"/>
    </row>
    <row r="9" spans="1:18" ht="12.75" customHeight="1" x14ac:dyDescent="0.2">
      <c r="A9" s="95"/>
      <c r="B9" s="95"/>
      <c r="C9" s="95" t="s">
        <v>115</v>
      </c>
      <c r="D9" s="92"/>
      <c r="E9" s="92"/>
      <c r="F9" s="96">
        <v>0</v>
      </c>
      <c r="G9" s="96"/>
      <c r="H9" s="96"/>
      <c r="I9" s="96">
        <v>0</v>
      </c>
      <c r="J9" s="92"/>
      <c r="K9" s="92"/>
      <c r="L9" s="92"/>
      <c r="M9" s="92"/>
      <c r="N9" s="92"/>
      <c r="O9" s="92"/>
      <c r="P9" s="92"/>
      <c r="Q9" s="21"/>
      <c r="R9" s="21"/>
    </row>
    <row r="10" spans="1:18" ht="12.75" customHeight="1" thickBot="1" x14ac:dyDescent="0.25">
      <c r="A10" s="95"/>
      <c r="B10" s="95"/>
      <c r="C10" s="95" t="s">
        <v>116</v>
      </c>
      <c r="D10" s="92"/>
      <c r="E10" s="92"/>
      <c r="F10" s="52">
        <v>0</v>
      </c>
      <c r="G10" s="96"/>
      <c r="H10" s="96"/>
      <c r="I10" s="52">
        <f>F10-'6. Cash Receipts-Disbursements'!J27</f>
        <v>0</v>
      </c>
      <c r="J10" s="97"/>
      <c r="K10" s="92"/>
      <c r="L10" s="92"/>
      <c r="M10" s="92"/>
      <c r="N10" s="92"/>
      <c r="O10" s="92"/>
      <c r="P10" s="92"/>
      <c r="Q10" s="21"/>
      <c r="R10" s="21"/>
    </row>
    <row r="11" spans="1:18" ht="12.75" customHeight="1" x14ac:dyDescent="0.2">
      <c r="A11" s="95"/>
      <c r="B11" s="95" t="s">
        <v>117</v>
      </c>
      <c r="C11" s="95"/>
      <c r="D11" s="92"/>
      <c r="E11" s="96"/>
      <c r="F11" s="96">
        <f>SUM(F6:F10)</f>
        <v>0</v>
      </c>
      <c r="G11" s="103"/>
      <c r="H11" s="96"/>
      <c r="I11" s="96">
        <f>SUM(I6:I10)</f>
        <v>0</v>
      </c>
      <c r="J11" s="103"/>
      <c r="K11" s="96"/>
      <c r="L11" s="96"/>
      <c r="M11" s="96"/>
      <c r="N11" s="96"/>
      <c r="O11" s="96"/>
      <c r="P11" s="96"/>
      <c r="Q11" s="22"/>
      <c r="R11" s="22"/>
    </row>
    <row r="12" spans="1:18" ht="12.75" customHeight="1" x14ac:dyDescent="0.2">
      <c r="A12" s="95"/>
      <c r="B12" s="1"/>
      <c r="C12" s="1"/>
      <c r="D12" s="92"/>
      <c r="E12" s="96"/>
      <c r="F12" s="96"/>
      <c r="G12" s="96"/>
      <c r="H12" s="96"/>
      <c r="I12" s="96"/>
      <c r="J12" s="96"/>
      <c r="K12" s="96"/>
      <c r="L12" s="96"/>
      <c r="M12" s="96"/>
      <c r="N12" s="96"/>
      <c r="O12" s="96"/>
      <c r="P12" s="96"/>
      <c r="Q12" s="22"/>
      <c r="R12" s="22"/>
    </row>
    <row r="13" spans="1:18" ht="12.75" customHeight="1" x14ac:dyDescent="0.2">
      <c r="A13" s="95"/>
      <c r="B13" s="1" t="s">
        <v>5</v>
      </c>
      <c r="C13" s="95"/>
      <c r="D13" s="92"/>
      <c r="E13" s="97"/>
      <c r="F13" s="96"/>
      <c r="G13" s="96"/>
      <c r="H13" s="96"/>
      <c r="I13" s="96"/>
      <c r="J13" s="97"/>
      <c r="K13" s="97"/>
      <c r="L13" s="97"/>
      <c r="M13" s="97"/>
      <c r="N13" s="97"/>
      <c r="O13" s="97"/>
      <c r="P13" s="97"/>
      <c r="Q13" s="23"/>
      <c r="R13" s="23"/>
    </row>
    <row r="14" spans="1:18" ht="12.75" customHeight="1" x14ac:dyDescent="0.2">
      <c r="A14" s="95"/>
      <c r="B14" s="95"/>
      <c r="C14" s="95" t="str">
        <f>'1. Required Start-Up Funds'!D8</f>
        <v>Business Set-up, Branding &amp; Miscellaneous</v>
      </c>
      <c r="D14" s="92"/>
      <c r="E14" s="97"/>
      <c r="F14" s="96">
        <f>'1. Required Start-Up Funds'!E8+'7. Beginning Balance Sheet'!F18</f>
        <v>0</v>
      </c>
      <c r="G14" s="96"/>
      <c r="H14" s="96"/>
      <c r="I14" s="96">
        <f t="shared" ref="I14:I19" si="0">F14</f>
        <v>0</v>
      </c>
      <c r="J14" s="97"/>
      <c r="K14" s="97"/>
      <c r="L14" s="97"/>
      <c r="M14" s="97"/>
      <c r="N14" s="97"/>
      <c r="O14" s="97"/>
      <c r="P14" s="97"/>
      <c r="Q14" s="23"/>
      <c r="R14" s="23"/>
    </row>
    <row r="15" spans="1:18" ht="12.75" customHeight="1" x14ac:dyDescent="0.2">
      <c r="A15" s="95"/>
      <c r="B15" s="95"/>
      <c r="C15" s="95" t="str">
        <f>'1. Required Start-Up Funds'!D9</f>
        <v>Website Development &amp; Search Engine Optimisation</v>
      </c>
      <c r="D15" s="92"/>
      <c r="E15" s="96"/>
      <c r="F15" s="96">
        <f>'1. Required Start-Up Funds'!E9+'7. Beginning Balance Sheet'!F19</f>
        <v>0</v>
      </c>
      <c r="G15" s="96"/>
      <c r="H15" s="96"/>
      <c r="I15" s="96">
        <f t="shared" si="0"/>
        <v>0</v>
      </c>
      <c r="J15" s="96"/>
      <c r="K15" s="96"/>
      <c r="L15" s="96"/>
      <c r="M15" s="96"/>
      <c r="N15" s="96"/>
      <c r="O15" s="96"/>
      <c r="P15" s="96"/>
      <c r="Q15" s="22"/>
      <c r="R15" s="22"/>
    </row>
    <row r="16" spans="1:18" ht="12.75" customHeight="1" x14ac:dyDescent="0.2">
      <c r="A16" s="95"/>
      <c r="B16" s="95"/>
      <c r="C16" s="95"/>
      <c r="D16" s="92"/>
      <c r="E16" s="96"/>
      <c r="F16" s="96">
        <f>'1. Required Start-Up Funds'!E10+'7. Beginning Balance Sheet'!F20</f>
        <v>0</v>
      </c>
      <c r="G16" s="96"/>
      <c r="H16" s="96"/>
      <c r="I16" s="96">
        <f t="shared" si="0"/>
        <v>0</v>
      </c>
      <c r="J16" s="96"/>
      <c r="K16" s="96"/>
      <c r="L16" s="96"/>
      <c r="M16" s="96"/>
      <c r="N16" s="96"/>
      <c r="O16" s="96"/>
      <c r="P16" s="96"/>
      <c r="Q16" s="22"/>
      <c r="R16" s="22"/>
    </row>
    <row r="17" spans="1:18" ht="12.75" customHeight="1" x14ac:dyDescent="0.2">
      <c r="A17" s="95"/>
      <c r="B17" s="95"/>
      <c r="C17" s="95"/>
      <c r="D17" s="92"/>
      <c r="E17" s="97"/>
      <c r="F17" s="96">
        <f>'1. Required Start-Up Funds'!E11+'7. Beginning Balance Sheet'!F21</f>
        <v>0</v>
      </c>
      <c r="G17" s="96"/>
      <c r="H17" s="96"/>
      <c r="I17" s="96">
        <f t="shared" si="0"/>
        <v>0</v>
      </c>
      <c r="J17" s="97"/>
      <c r="K17" s="97"/>
      <c r="L17" s="97"/>
      <c r="M17" s="97"/>
      <c r="N17" s="97"/>
      <c r="O17" s="97"/>
      <c r="P17" s="97"/>
      <c r="Q17" s="23"/>
      <c r="R17" s="23"/>
    </row>
    <row r="18" spans="1:18" ht="12.75" customHeight="1" x14ac:dyDescent="0.2">
      <c r="A18" s="95"/>
      <c r="B18" s="95"/>
      <c r="C18" s="95"/>
      <c r="D18" s="92"/>
      <c r="E18" s="97"/>
      <c r="F18" s="96">
        <f>'1. Required Start-Up Funds'!E12+'7. Beginning Balance Sheet'!F22</f>
        <v>0</v>
      </c>
      <c r="G18" s="96"/>
      <c r="H18" s="96"/>
      <c r="I18" s="96">
        <f t="shared" si="0"/>
        <v>0</v>
      </c>
      <c r="J18" s="97"/>
      <c r="K18" s="97"/>
      <c r="L18" s="97"/>
      <c r="M18" s="97"/>
      <c r="N18" s="97"/>
      <c r="O18" s="97"/>
      <c r="P18" s="97"/>
      <c r="Q18" s="23"/>
      <c r="R18" s="23"/>
    </row>
    <row r="19" spans="1:18" ht="12.75" customHeight="1" x14ac:dyDescent="0.2">
      <c r="A19" s="95"/>
      <c r="B19" s="95"/>
      <c r="C19" s="95"/>
      <c r="D19" s="92"/>
      <c r="E19" s="97"/>
      <c r="F19" s="96">
        <f>'1. Required Start-Up Funds'!E13+'7. Beginning Balance Sheet'!F23</f>
        <v>0</v>
      </c>
      <c r="G19" s="96"/>
      <c r="H19" s="96"/>
      <c r="I19" s="96">
        <f t="shared" si="0"/>
        <v>0</v>
      </c>
      <c r="J19" s="97"/>
      <c r="K19" s="97"/>
      <c r="L19" s="97"/>
      <c r="M19" s="97"/>
      <c r="N19" s="97"/>
      <c r="O19" s="97"/>
      <c r="P19" s="97"/>
      <c r="Q19" s="23"/>
      <c r="R19" s="23"/>
    </row>
    <row r="20" spans="1:18" ht="12.75" customHeight="1" thickBot="1" x14ac:dyDescent="0.25">
      <c r="A20" s="95"/>
      <c r="B20" s="95"/>
      <c r="C20" s="95"/>
      <c r="D20" s="92"/>
      <c r="E20" s="96"/>
      <c r="F20" s="52">
        <f>'7. Beginning Balance Sheet'!F24+'1. Required Start-Up Funds'!E19</f>
        <v>0</v>
      </c>
      <c r="G20" s="96"/>
      <c r="H20" s="96"/>
      <c r="I20" s="52">
        <f>F20+'9. Cash Flow Statement'!Q17</f>
        <v>0</v>
      </c>
      <c r="J20" s="96"/>
      <c r="K20" s="96"/>
      <c r="L20" s="96"/>
      <c r="M20" s="96"/>
      <c r="N20" s="96"/>
      <c r="O20" s="96"/>
      <c r="P20" s="96"/>
      <c r="Q20" s="22"/>
      <c r="R20" s="22"/>
    </row>
    <row r="21" spans="1:18" ht="12.75" customHeight="1" x14ac:dyDescent="0.2">
      <c r="A21" s="95"/>
      <c r="B21" s="95" t="s">
        <v>6</v>
      </c>
      <c r="C21" s="95"/>
      <c r="D21" s="92"/>
      <c r="E21" s="96"/>
      <c r="F21" s="96">
        <f>SUM(F14:F20)</f>
        <v>0</v>
      </c>
      <c r="G21" s="103"/>
      <c r="H21" s="96"/>
      <c r="I21" s="96">
        <f>SUM(I14:I20)</f>
        <v>0</v>
      </c>
      <c r="J21" s="103"/>
      <c r="K21" s="96"/>
      <c r="L21" s="96"/>
      <c r="M21" s="96"/>
      <c r="N21" s="96"/>
      <c r="O21" s="96"/>
      <c r="P21" s="96"/>
      <c r="Q21" s="22"/>
      <c r="R21" s="22"/>
    </row>
    <row r="22" spans="1:18" ht="12.75" customHeight="1" x14ac:dyDescent="0.2">
      <c r="A22" s="95"/>
      <c r="B22" s="95"/>
      <c r="C22" s="95"/>
      <c r="D22" s="92"/>
      <c r="E22" s="97"/>
      <c r="F22" s="96"/>
      <c r="G22" s="96"/>
      <c r="H22" s="96"/>
      <c r="I22" s="96"/>
      <c r="J22" s="97">
        <f>F25-F43</f>
        <v>0</v>
      </c>
      <c r="K22" s="97">
        <f>G25-G43</f>
        <v>0</v>
      </c>
      <c r="L22" s="97">
        <f>H25-H43</f>
        <v>0</v>
      </c>
      <c r="M22" s="97">
        <f>I25-I43</f>
        <v>0</v>
      </c>
      <c r="N22" s="97"/>
      <c r="O22" s="97"/>
      <c r="P22" s="97"/>
      <c r="Q22" s="23"/>
      <c r="R22" s="23"/>
    </row>
    <row r="23" spans="1:18" ht="12.75" customHeight="1" x14ac:dyDescent="0.2">
      <c r="A23" s="1"/>
      <c r="B23" s="1" t="s">
        <v>118</v>
      </c>
      <c r="C23" s="1"/>
      <c r="D23" s="40"/>
      <c r="E23" s="92"/>
      <c r="F23" s="96">
        <f>'7. Beginning Balance Sheet'!F27</f>
        <v>0</v>
      </c>
      <c r="G23" s="96"/>
      <c r="H23" s="96"/>
      <c r="I23" s="96">
        <f>F23+'8. Income Statement'!Q63</f>
        <v>0</v>
      </c>
      <c r="J23" s="92"/>
      <c r="K23" s="92"/>
      <c r="L23" s="92"/>
      <c r="M23" s="92"/>
      <c r="N23" s="92"/>
      <c r="O23" s="92"/>
      <c r="P23" s="92"/>
      <c r="Q23" s="21"/>
      <c r="R23" s="21"/>
    </row>
    <row r="24" spans="1:18" ht="12.75" customHeight="1" thickBot="1" x14ac:dyDescent="0.25">
      <c r="A24" s="1"/>
      <c r="B24" s="1"/>
      <c r="C24" s="1"/>
      <c r="D24" s="40"/>
      <c r="E24" s="92"/>
      <c r="F24" s="52"/>
      <c r="G24" s="96"/>
      <c r="H24" s="96"/>
      <c r="I24" s="52"/>
      <c r="J24" s="92"/>
      <c r="K24" s="92"/>
      <c r="L24" s="92"/>
      <c r="M24" s="92"/>
      <c r="N24" s="92"/>
      <c r="O24" s="92"/>
      <c r="P24" s="92"/>
      <c r="Q24" s="21"/>
      <c r="R24" s="21"/>
    </row>
    <row r="25" spans="1:18" ht="16.350000000000001" customHeight="1" thickBot="1" x14ac:dyDescent="0.25">
      <c r="A25" s="1" t="s">
        <v>119</v>
      </c>
      <c r="B25" s="1"/>
      <c r="C25" s="1"/>
      <c r="D25" s="40"/>
      <c r="E25" s="92"/>
      <c r="F25" s="60">
        <f>INT(F11+F21-F23)</f>
        <v>0</v>
      </c>
      <c r="G25" s="103"/>
      <c r="H25" s="96"/>
      <c r="I25" s="60">
        <f>INT(I11+I21-I23)</f>
        <v>0</v>
      </c>
      <c r="J25" s="103"/>
      <c r="K25" s="92"/>
      <c r="L25" s="92"/>
      <c r="M25" s="92"/>
      <c r="N25" s="92"/>
      <c r="O25" s="92"/>
      <c r="P25" s="92"/>
      <c r="Q25" s="21"/>
      <c r="R25" s="21"/>
    </row>
    <row r="26" spans="1:18" ht="12.75" customHeight="1" thickTop="1" x14ac:dyDescent="0.2">
      <c r="A26" s="1" t="s">
        <v>120</v>
      </c>
      <c r="B26" s="1"/>
      <c r="C26" s="1"/>
      <c r="D26" s="40"/>
      <c r="E26" s="92"/>
      <c r="F26" s="96"/>
      <c r="G26" s="96"/>
      <c r="H26" s="96"/>
      <c r="I26" s="96"/>
      <c r="J26" s="92"/>
      <c r="K26" s="92"/>
      <c r="L26" s="92"/>
      <c r="M26" s="92"/>
      <c r="N26" s="92"/>
      <c r="O26" s="92"/>
      <c r="P26" s="92"/>
      <c r="Q26" s="21"/>
      <c r="R26" s="21"/>
    </row>
    <row r="27" spans="1:18" ht="12.75" customHeight="1" x14ac:dyDescent="0.2">
      <c r="A27" s="1"/>
      <c r="B27" s="1" t="s">
        <v>124</v>
      </c>
      <c r="C27" s="1"/>
      <c r="D27" s="40"/>
      <c r="E27" s="92"/>
      <c r="F27" s="96"/>
      <c r="G27" s="96"/>
      <c r="H27" s="96"/>
      <c r="I27" s="96"/>
      <c r="J27" s="92"/>
      <c r="K27" s="92"/>
      <c r="L27" s="92"/>
      <c r="M27" s="92"/>
      <c r="N27" s="92"/>
      <c r="O27" s="92"/>
      <c r="P27" s="92"/>
      <c r="Q27" s="21"/>
      <c r="R27" s="21"/>
    </row>
    <row r="28" spans="1:18" ht="12.75" customHeight="1" x14ac:dyDescent="0.2">
      <c r="A28" s="1"/>
      <c r="B28" s="1"/>
      <c r="C28" s="1" t="s">
        <v>121</v>
      </c>
      <c r="D28" s="40"/>
      <c r="E28" s="96"/>
      <c r="F28" s="96">
        <f>'7. Beginning Balance Sheet'!F35</f>
        <v>0</v>
      </c>
      <c r="G28" s="96"/>
      <c r="H28" s="96"/>
      <c r="I28" s="96">
        <v>0</v>
      </c>
      <c r="J28" s="96"/>
      <c r="K28" s="96"/>
      <c r="L28" s="96"/>
      <c r="M28" s="96"/>
      <c r="N28" s="96"/>
      <c r="O28" s="96"/>
      <c r="P28" s="96"/>
      <c r="Q28" s="22"/>
      <c r="R28" s="22"/>
    </row>
    <row r="29" spans="1:18" ht="12.75" customHeight="1" x14ac:dyDescent="0.2">
      <c r="A29" s="1"/>
      <c r="B29" s="1"/>
      <c r="C29" s="1" t="s">
        <v>202</v>
      </c>
      <c r="D29" s="40"/>
      <c r="E29" s="97"/>
      <c r="F29" s="96">
        <f>'1. Required Start-Up Funds'!G45+'7. Beginning Balance Sheet'!F36</f>
        <v>0</v>
      </c>
      <c r="G29" s="96"/>
      <c r="H29" s="96"/>
      <c r="I29" s="96">
        <f>'20. Amoritization Schedule'!R17+'7. Beginning Balance Sheet'!F36</f>
        <v>0</v>
      </c>
      <c r="J29" s="97"/>
      <c r="K29" s="97"/>
      <c r="L29" s="97"/>
      <c r="M29" s="97"/>
      <c r="N29" s="97"/>
      <c r="O29" s="97"/>
      <c r="P29" s="97"/>
      <c r="Q29" s="23"/>
      <c r="R29" s="21"/>
    </row>
    <row r="30" spans="1:18" ht="12.75" customHeight="1" x14ac:dyDescent="0.2">
      <c r="A30" s="1"/>
      <c r="B30" s="1"/>
      <c r="C30" s="1" t="s">
        <v>123</v>
      </c>
      <c r="D30" s="40"/>
      <c r="E30" s="92"/>
      <c r="F30" s="96">
        <f>'1. Required Start-Up Funds'!G46+'7. Beginning Balance Sheet'!F37</f>
        <v>0</v>
      </c>
      <c r="G30" s="96"/>
      <c r="H30" s="96"/>
      <c r="I30" s="96">
        <f>'20. Amoritization Schedule'!R43+'7. Beginning Balance Sheet'!F37</f>
        <v>0</v>
      </c>
      <c r="J30" s="92"/>
      <c r="K30" s="92"/>
      <c r="L30" s="92"/>
      <c r="M30" s="92"/>
      <c r="N30" s="92"/>
      <c r="O30" s="92"/>
      <c r="P30" s="92"/>
      <c r="Q30" s="21"/>
      <c r="R30" s="21"/>
    </row>
    <row r="31" spans="1:18" ht="12.75" customHeight="1" x14ac:dyDescent="0.2">
      <c r="A31" s="1"/>
      <c r="B31" s="1"/>
      <c r="C31" s="1" t="s">
        <v>194</v>
      </c>
      <c r="D31" s="40"/>
      <c r="E31" s="92"/>
      <c r="F31" s="96">
        <f>'1. Required Start-Up Funds'!G47+'7. Beginning Balance Sheet'!F38</f>
        <v>0</v>
      </c>
      <c r="G31" s="96"/>
      <c r="H31" s="96"/>
      <c r="I31" s="96">
        <f>'20. Amoritization Schedule'!R63+'7. Beginning Balance Sheet'!F38</f>
        <v>0</v>
      </c>
      <c r="J31" s="92"/>
      <c r="K31" s="92"/>
      <c r="L31" s="92"/>
      <c r="M31" s="92"/>
      <c r="N31" s="92"/>
      <c r="O31" s="92"/>
      <c r="P31" s="92"/>
      <c r="Q31" s="21"/>
      <c r="R31" s="21"/>
    </row>
    <row r="32" spans="1:18" ht="12.75" customHeight="1" x14ac:dyDescent="0.2">
      <c r="A32" s="1"/>
      <c r="B32" s="1"/>
      <c r="C32" s="1" t="s">
        <v>195</v>
      </c>
      <c r="D32" s="40"/>
      <c r="E32" s="92"/>
      <c r="F32" s="96">
        <f>'1. Required Start-Up Funds'!G48+'7. Beginning Balance Sheet'!F39</f>
        <v>0</v>
      </c>
      <c r="G32" s="96"/>
      <c r="H32" s="96"/>
      <c r="I32" s="96">
        <f>'20. Amoritization Schedule'!R83+'7. Beginning Balance Sheet'!F39</f>
        <v>0</v>
      </c>
      <c r="J32" s="92"/>
      <c r="K32" s="92"/>
      <c r="L32" s="92"/>
      <c r="M32" s="92"/>
      <c r="N32" s="92"/>
      <c r="O32" s="92"/>
      <c r="P32" s="92"/>
      <c r="Q32" s="21"/>
      <c r="R32" s="21"/>
    </row>
    <row r="33" spans="1:18" ht="12.75" customHeight="1" x14ac:dyDescent="0.2">
      <c r="A33" s="1"/>
      <c r="B33" s="1"/>
      <c r="C33" s="1" t="s">
        <v>196</v>
      </c>
      <c r="D33" s="40"/>
      <c r="E33" s="92"/>
      <c r="F33" s="96">
        <f>'1. Required Start-Up Funds'!G49+'7. Beginning Balance Sheet'!F40</f>
        <v>0</v>
      </c>
      <c r="G33" s="96"/>
      <c r="H33" s="96"/>
      <c r="I33" s="96">
        <f>'20. Amoritization Schedule'!R103+'7. Beginning Balance Sheet'!F40</f>
        <v>0</v>
      </c>
      <c r="J33" s="92"/>
      <c r="K33" s="92"/>
      <c r="L33" s="92"/>
      <c r="M33" s="92"/>
      <c r="N33" s="92"/>
      <c r="O33" s="92"/>
      <c r="P33" s="92"/>
      <c r="Q33" s="21"/>
      <c r="R33" s="21"/>
    </row>
    <row r="34" spans="1:18" ht="12.75" customHeight="1" thickBot="1" x14ac:dyDescent="0.25">
      <c r="A34" s="1"/>
      <c r="B34" s="1"/>
      <c r="C34" s="1" t="s">
        <v>107</v>
      </c>
      <c r="D34" s="40"/>
      <c r="E34" s="92"/>
      <c r="F34" s="52">
        <f>'7. Beginning Balance Sheet'!F38</f>
        <v>0</v>
      </c>
      <c r="G34" s="96"/>
      <c r="H34" s="96"/>
      <c r="I34" s="52">
        <v>0</v>
      </c>
      <c r="J34" s="92"/>
      <c r="K34" s="92"/>
      <c r="L34" s="92"/>
      <c r="M34" s="92"/>
      <c r="N34" s="92"/>
      <c r="O34" s="92"/>
      <c r="P34" s="92"/>
      <c r="Q34" s="21"/>
      <c r="R34" s="21"/>
    </row>
    <row r="35" spans="1:18" ht="12.75" customHeight="1" x14ac:dyDescent="0.2">
      <c r="A35" s="1"/>
      <c r="B35" s="1" t="s">
        <v>125</v>
      </c>
      <c r="C35" s="1"/>
      <c r="D35" s="40"/>
      <c r="E35" s="92"/>
      <c r="F35" s="96">
        <f>SUM(F28:F34)</f>
        <v>0</v>
      </c>
      <c r="G35" s="103"/>
      <c r="H35" s="96"/>
      <c r="I35" s="96">
        <f>SUM(I28:I34)</f>
        <v>0</v>
      </c>
      <c r="J35" s="103"/>
      <c r="K35" s="92"/>
      <c r="L35" s="92"/>
      <c r="M35" s="92"/>
      <c r="N35" s="92"/>
      <c r="O35" s="92"/>
      <c r="P35" s="92"/>
      <c r="Q35" s="21"/>
      <c r="R35" s="21"/>
    </row>
    <row r="36" spans="1:18" ht="12.75" customHeight="1" x14ac:dyDescent="0.2">
      <c r="A36" s="1"/>
      <c r="B36" s="1"/>
      <c r="C36" s="1"/>
      <c r="D36" s="40"/>
      <c r="E36" s="40"/>
      <c r="F36" s="48"/>
      <c r="G36" s="48"/>
      <c r="H36" s="48"/>
      <c r="I36" s="48"/>
      <c r="J36" s="40"/>
      <c r="K36" s="40"/>
      <c r="L36" s="40"/>
      <c r="M36" s="40"/>
      <c r="N36" s="40"/>
      <c r="O36" s="40"/>
      <c r="P36" s="40"/>
      <c r="Q36" s="7"/>
      <c r="R36" s="7"/>
    </row>
    <row r="37" spans="1:18" ht="12.75" customHeight="1" x14ac:dyDescent="0.2">
      <c r="A37" s="1"/>
      <c r="B37" s="1" t="s">
        <v>126</v>
      </c>
      <c r="C37" s="1"/>
      <c r="D37" s="40"/>
      <c r="E37" s="40"/>
      <c r="F37" s="48"/>
      <c r="G37" s="48"/>
      <c r="H37" s="48"/>
      <c r="I37" s="48"/>
      <c r="J37" s="40"/>
      <c r="K37" s="40"/>
      <c r="L37" s="40"/>
      <c r="M37" s="40"/>
      <c r="N37" s="40"/>
      <c r="O37" s="40"/>
      <c r="P37" s="40"/>
      <c r="Q37" s="7"/>
      <c r="R37" s="7"/>
    </row>
    <row r="38" spans="1:18" ht="12.75" customHeight="1" x14ac:dyDescent="0.2">
      <c r="A38" s="1"/>
      <c r="B38" s="1"/>
      <c r="C38" s="1" t="s">
        <v>127</v>
      </c>
      <c r="D38" s="40"/>
      <c r="E38" s="40"/>
      <c r="F38" s="48">
        <f>F25</f>
        <v>0</v>
      </c>
      <c r="G38" s="48"/>
      <c r="H38" s="48"/>
      <c r="I38" s="48">
        <f>I25-I39</f>
        <v>0</v>
      </c>
      <c r="J38" s="40"/>
      <c r="K38" s="40"/>
      <c r="L38" s="40"/>
      <c r="M38" s="40"/>
      <c r="N38" s="40"/>
      <c r="O38" s="40"/>
      <c r="P38" s="40"/>
      <c r="Q38" s="7"/>
      <c r="R38" s="7"/>
    </row>
    <row r="39" spans="1:18" ht="12.75" customHeight="1" x14ac:dyDescent="0.2">
      <c r="A39" s="1"/>
      <c r="B39" s="1"/>
      <c r="C39" s="1" t="s">
        <v>128</v>
      </c>
      <c r="D39" s="40"/>
      <c r="E39" s="40"/>
      <c r="F39" s="48">
        <f>'7. Beginning Balance Sheet'!F43</f>
        <v>0</v>
      </c>
      <c r="G39" s="48"/>
      <c r="H39" s="48"/>
      <c r="I39" s="48">
        <f>'8. Income Statement'!Q74+F39</f>
        <v>0</v>
      </c>
      <c r="J39" s="40"/>
      <c r="K39" s="40"/>
      <c r="L39" s="40"/>
      <c r="M39" s="40"/>
      <c r="N39" s="40"/>
      <c r="O39" s="40"/>
      <c r="P39" s="40"/>
      <c r="Q39" s="7"/>
      <c r="R39" s="7"/>
    </row>
    <row r="40" spans="1:18" ht="12.75" customHeight="1" thickBot="1" x14ac:dyDescent="0.25">
      <c r="A40" s="1"/>
      <c r="B40" s="1"/>
      <c r="C40" s="1" t="s">
        <v>129</v>
      </c>
      <c r="D40" s="40"/>
      <c r="E40" s="40"/>
      <c r="F40" s="52">
        <f>'7. Beginning Balance Sheet'!F44</f>
        <v>0</v>
      </c>
      <c r="G40" s="96"/>
      <c r="H40" s="48"/>
      <c r="I40" s="52">
        <f>'9. Cash Flow Statement'!Q28+F40</f>
        <v>0</v>
      </c>
      <c r="J40" s="40"/>
      <c r="K40" s="40"/>
      <c r="L40" s="40"/>
      <c r="M40" s="40"/>
      <c r="N40" s="40"/>
      <c r="O40" s="40"/>
      <c r="P40" s="40"/>
      <c r="Q40" s="7"/>
      <c r="R40" s="7"/>
    </row>
    <row r="41" spans="1:18" ht="12.75" customHeight="1" x14ac:dyDescent="0.2">
      <c r="A41" s="1"/>
      <c r="B41" s="1" t="s">
        <v>130</v>
      </c>
      <c r="C41" s="1"/>
      <c r="D41" s="40"/>
      <c r="E41" s="40"/>
      <c r="F41" s="48">
        <f>F38+F39-F40</f>
        <v>0</v>
      </c>
      <c r="G41" s="54"/>
      <c r="H41" s="48"/>
      <c r="I41" s="48">
        <f>I38+I39-I40</f>
        <v>0</v>
      </c>
      <c r="J41" s="54"/>
      <c r="K41" s="40"/>
      <c r="L41" s="40"/>
      <c r="M41" s="40"/>
      <c r="N41" s="40"/>
      <c r="O41" s="40"/>
      <c r="P41" s="40"/>
    </row>
    <row r="42" spans="1:18" ht="12.75" customHeight="1" thickBot="1" x14ac:dyDescent="0.25">
      <c r="A42" s="1"/>
      <c r="B42" s="1"/>
      <c r="C42" s="1"/>
      <c r="D42" s="40"/>
      <c r="E42" s="40"/>
      <c r="F42" s="52"/>
      <c r="G42" s="96"/>
      <c r="H42" s="48"/>
      <c r="I42" s="52"/>
      <c r="J42" s="40"/>
      <c r="K42" s="40"/>
      <c r="L42" s="40"/>
      <c r="M42" s="40"/>
      <c r="N42" s="40"/>
      <c r="O42" s="40"/>
      <c r="P42" s="40"/>
    </row>
    <row r="43" spans="1:18" ht="16.350000000000001" customHeight="1" thickBot="1" x14ac:dyDescent="0.25">
      <c r="A43" s="1" t="s">
        <v>151</v>
      </c>
      <c r="B43" s="1"/>
      <c r="C43" s="1"/>
      <c r="D43" s="40"/>
      <c r="E43" s="40"/>
      <c r="F43" s="60">
        <f>INT(F35+F41)</f>
        <v>0</v>
      </c>
      <c r="G43" s="103"/>
      <c r="H43" s="48"/>
      <c r="I43" s="60">
        <f>INT(I35+I41)</f>
        <v>0</v>
      </c>
      <c r="J43" s="103"/>
      <c r="K43" s="40"/>
      <c r="L43" s="40"/>
      <c r="M43" s="40"/>
      <c r="N43" s="40"/>
      <c r="O43" s="40"/>
      <c r="P43" s="40"/>
    </row>
    <row r="44" spans="1:18" ht="12.75" customHeight="1" thickTop="1" x14ac:dyDescent="0.2">
      <c r="A44" s="40"/>
      <c r="B44" s="40"/>
      <c r="C44" s="40"/>
      <c r="D44" s="40"/>
      <c r="E44" s="40"/>
      <c r="F44" s="40"/>
      <c r="G44" s="40"/>
    </row>
    <row r="45" spans="1:18" ht="12.75" customHeight="1" x14ac:dyDescent="0.2">
      <c r="A45" s="40"/>
      <c r="B45" s="40"/>
      <c r="C45" s="40"/>
      <c r="D45" s="40"/>
      <c r="E45" s="40"/>
      <c r="F45" s="40"/>
      <c r="G45" s="40"/>
    </row>
    <row r="46" spans="1:18" ht="12.75" customHeight="1" x14ac:dyDescent="0.2">
      <c r="A46" s="434" t="s">
        <v>293</v>
      </c>
      <c r="B46" s="434"/>
      <c r="C46" s="434"/>
      <c r="D46" s="434"/>
      <c r="E46" s="434"/>
      <c r="F46" s="434"/>
      <c r="G46" s="40"/>
    </row>
    <row r="47" spans="1:18" ht="12.75" customHeight="1" x14ac:dyDescent="0.2">
      <c r="A47" s="434"/>
      <c r="B47" s="434"/>
      <c r="C47" s="434"/>
      <c r="D47" s="434"/>
      <c r="E47" s="434"/>
      <c r="F47" s="434"/>
      <c r="G47" s="40"/>
      <c r="H47" s="40"/>
      <c r="I47" s="40"/>
      <c r="J47" s="40"/>
    </row>
    <row r="48" spans="1:18" ht="12.75" customHeight="1" x14ac:dyDescent="0.2">
      <c r="A48" s="248"/>
      <c r="B48" s="184" t="s">
        <v>234</v>
      </c>
      <c r="C48" s="184" t="s">
        <v>235</v>
      </c>
      <c r="D48" s="184" t="s">
        <v>236</v>
      </c>
      <c r="E48" s="184" t="s">
        <v>354</v>
      </c>
      <c r="F48" s="184" t="s">
        <v>355</v>
      </c>
      <c r="G48" s="40"/>
      <c r="H48" s="40"/>
      <c r="I48" s="40"/>
      <c r="J48" s="40"/>
    </row>
    <row r="49" spans="1:12" ht="12.75" customHeight="1" x14ac:dyDescent="0.2">
      <c r="A49" s="279" t="s">
        <v>110</v>
      </c>
      <c r="B49" s="280"/>
      <c r="C49" s="280"/>
      <c r="D49" s="280"/>
      <c r="E49" s="280"/>
      <c r="F49" s="280"/>
    </row>
    <row r="50" spans="1:12" ht="12.75" customHeight="1" x14ac:dyDescent="0.2">
      <c r="A50" s="279" t="s">
        <v>111</v>
      </c>
      <c r="B50" s="280"/>
      <c r="C50" s="280"/>
      <c r="D50" s="280"/>
      <c r="E50" s="280"/>
      <c r="F50" s="280"/>
    </row>
    <row r="51" spans="1:12" ht="12.75" customHeight="1" x14ac:dyDescent="0.2">
      <c r="A51" s="279" t="s">
        <v>294</v>
      </c>
      <c r="B51" s="430">
        <f>I6</f>
        <v>0</v>
      </c>
      <c r="C51" s="430">
        <f>'14. Balance Sheet (2)'!I15</f>
        <v>0</v>
      </c>
      <c r="D51" s="430">
        <f>'17. Balance Sheet (3)'!I15</f>
        <v>0</v>
      </c>
      <c r="E51" s="430">
        <f>'Balance Sheet (4)'!I15</f>
        <v>0</v>
      </c>
      <c r="F51" s="430">
        <f>'Balance Sheet (5)'!I15</f>
        <v>0</v>
      </c>
      <c r="G51" s="18"/>
      <c r="H51" s="18"/>
      <c r="I51" s="18"/>
      <c r="J51" s="18"/>
      <c r="K51" s="18"/>
      <c r="L51" s="18"/>
    </row>
    <row r="52" spans="1:12" ht="12.75" customHeight="1" x14ac:dyDescent="0.2">
      <c r="A52" s="279" t="s">
        <v>295</v>
      </c>
      <c r="B52" s="430">
        <f>I11-B51</f>
        <v>0</v>
      </c>
      <c r="C52" s="430">
        <v>0</v>
      </c>
      <c r="D52" s="430">
        <v>0</v>
      </c>
      <c r="E52" s="430">
        <v>0</v>
      </c>
      <c r="F52" s="430">
        <v>0</v>
      </c>
      <c r="G52" s="18"/>
      <c r="H52" s="18"/>
      <c r="I52" s="18"/>
      <c r="J52" s="18"/>
      <c r="K52" s="18"/>
      <c r="L52" s="18"/>
    </row>
    <row r="53" spans="1:12" ht="12.75" customHeight="1" x14ac:dyDescent="0.2">
      <c r="A53" s="281" t="s">
        <v>117</v>
      </c>
      <c r="B53" s="430">
        <f>SUM(B51:B52)</f>
        <v>0</v>
      </c>
      <c r="C53" s="430">
        <f>SUM(C51:C52)</f>
        <v>0</v>
      </c>
      <c r="D53" s="430">
        <f>SUM(D51:D52)</f>
        <v>0</v>
      </c>
      <c r="E53" s="430">
        <f>SUM(E51:E52)</f>
        <v>0</v>
      </c>
      <c r="F53" s="430">
        <f>SUM(F51:F52)</f>
        <v>0</v>
      </c>
      <c r="G53" s="18"/>
      <c r="H53" s="18"/>
      <c r="I53" s="18"/>
      <c r="J53" s="18"/>
      <c r="K53" s="18"/>
      <c r="L53" s="18"/>
    </row>
    <row r="54" spans="1:12" ht="12.75" customHeight="1" x14ac:dyDescent="0.2">
      <c r="A54" s="281"/>
      <c r="B54" s="280"/>
      <c r="C54" s="280"/>
      <c r="D54" s="280"/>
      <c r="E54" s="280"/>
      <c r="F54" s="280"/>
      <c r="G54" s="18"/>
      <c r="H54" s="18"/>
      <c r="I54" s="18"/>
      <c r="J54" s="18"/>
      <c r="K54" s="18"/>
      <c r="L54" s="18"/>
    </row>
    <row r="55" spans="1:12" ht="12.75" customHeight="1" x14ac:dyDescent="0.2">
      <c r="A55" s="279" t="s">
        <v>296</v>
      </c>
      <c r="B55" s="280"/>
      <c r="C55" s="280"/>
      <c r="D55" s="280"/>
      <c r="E55" s="280"/>
      <c r="F55" s="280"/>
      <c r="G55" s="18"/>
      <c r="H55" s="18"/>
      <c r="I55" s="18"/>
      <c r="J55" s="18"/>
      <c r="K55" s="18"/>
      <c r="L55" s="18"/>
    </row>
    <row r="56" spans="1:12" ht="12.75" customHeight="1" x14ac:dyDescent="0.2">
      <c r="A56" s="279" t="s">
        <v>297</v>
      </c>
      <c r="B56" s="430">
        <f>$I$21</f>
        <v>0</v>
      </c>
      <c r="C56" s="430">
        <f>'14. Balance Sheet (2)'!$I$25</f>
        <v>0</v>
      </c>
      <c r="D56" s="430">
        <f>'17. Balance Sheet (3)'!$I$25</f>
        <v>0</v>
      </c>
      <c r="E56" s="430">
        <f>'Balance Sheet (4)'!$I$25</f>
        <v>0</v>
      </c>
      <c r="F56" s="430">
        <f>'Balance Sheet (5)'!$I$25</f>
        <v>0</v>
      </c>
      <c r="G56" s="18"/>
      <c r="H56" s="18"/>
      <c r="I56" s="18"/>
      <c r="J56" s="18"/>
      <c r="K56" s="18"/>
      <c r="L56" s="18"/>
    </row>
    <row r="57" spans="1:12" ht="12.75" customHeight="1" x14ac:dyDescent="0.2">
      <c r="A57" s="279" t="s">
        <v>298</v>
      </c>
      <c r="B57" s="430">
        <f>$I$23</f>
        <v>0</v>
      </c>
      <c r="C57" s="430">
        <f>'14. Balance Sheet (2)'!$I$27</f>
        <v>0</v>
      </c>
      <c r="D57" s="430">
        <f>'17. Balance Sheet (3)'!$I$27</f>
        <v>0</v>
      </c>
      <c r="E57" s="430">
        <f>'Balance Sheet (4)'!$I$27</f>
        <v>0</v>
      </c>
      <c r="F57" s="430">
        <f>'Balance Sheet (5)'!$I$27</f>
        <v>0</v>
      </c>
      <c r="G57" s="18"/>
      <c r="H57" s="18"/>
      <c r="I57" s="18"/>
      <c r="J57" s="18"/>
      <c r="K57" s="18"/>
      <c r="L57" s="18"/>
    </row>
    <row r="58" spans="1:12" ht="12.75" customHeight="1" x14ac:dyDescent="0.2">
      <c r="A58" s="281" t="s">
        <v>299</v>
      </c>
      <c r="B58" s="430">
        <f>B56-B57</f>
        <v>0</v>
      </c>
      <c r="C58" s="430">
        <f>C56-C57</f>
        <v>0</v>
      </c>
      <c r="D58" s="430">
        <f>D56-D57</f>
        <v>0</v>
      </c>
      <c r="E58" s="430">
        <f>E56-E57</f>
        <v>0</v>
      </c>
      <c r="F58" s="430">
        <f>F56-F57</f>
        <v>0</v>
      </c>
      <c r="G58" s="18"/>
      <c r="H58" s="18"/>
      <c r="I58" s="18"/>
      <c r="J58" s="18"/>
      <c r="K58" s="18"/>
      <c r="L58" s="18"/>
    </row>
    <row r="59" spans="1:12" ht="12.75" customHeight="1" x14ac:dyDescent="0.2">
      <c r="A59" s="281" t="s">
        <v>119</v>
      </c>
      <c r="B59" s="430">
        <f>I25</f>
        <v>0</v>
      </c>
      <c r="C59" s="430">
        <f>ROUNDDOWN(C53+C58,0)</f>
        <v>0</v>
      </c>
      <c r="D59" s="430">
        <f>ROUNDDOWN(D53+D58,0)</f>
        <v>0</v>
      </c>
      <c r="E59" s="430">
        <f>ROUNDDOWN(E53+E58,0)</f>
        <v>0</v>
      </c>
      <c r="F59" s="430">
        <f>ROUNDDOWN(F53+F58,0)</f>
        <v>0</v>
      </c>
      <c r="G59" s="18"/>
      <c r="H59" s="18"/>
      <c r="I59" s="18"/>
      <c r="J59" s="18"/>
      <c r="K59" s="18"/>
      <c r="L59" s="18"/>
    </row>
    <row r="60" spans="1:12" ht="12.75" customHeight="1" x14ac:dyDescent="0.2">
      <c r="A60" s="279"/>
      <c r="B60" s="280"/>
      <c r="C60" s="280"/>
      <c r="D60" s="280"/>
      <c r="E60" s="280"/>
      <c r="F60" s="280"/>
      <c r="G60" s="18"/>
      <c r="H60" s="18"/>
      <c r="I60" s="18"/>
      <c r="J60" s="18"/>
      <c r="K60" s="18"/>
      <c r="L60" s="18"/>
    </row>
    <row r="61" spans="1:12" ht="12.75" customHeight="1" x14ac:dyDescent="0.2">
      <c r="A61" s="279" t="s">
        <v>249</v>
      </c>
      <c r="B61" s="280"/>
      <c r="C61" s="280"/>
      <c r="D61" s="280"/>
      <c r="E61" s="280"/>
      <c r="F61" s="280"/>
      <c r="G61" s="18"/>
      <c r="H61" s="18"/>
      <c r="I61" s="18"/>
      <c r="J61" s="18"/>
      <c r="K61" s="18"/>
      <c r="L61" s="18"/>
    </row>
    <row r="62" spans="1:12" ht="12.75" customHeight="1" x14ac:dyDescent="0.2">
      <c r="A62" s="279" t="s">
        <v>300</v>
      </c>
      <c r="B62" s="280"/>
      <c r="C62" s="280"/>
      <c r="D62" s="280"/>
      <c r="E62" s="280"/>
      <c r="F62" s="280"/>
      <c r="G62" s="18"/>
      <c r="H62" s="18"/>
      <c r="I62" s="18"/>
      <c r="J62" s="18"/>
      <c r="K62" s="18"/>
      <c r="L62" s="18"/>
    </row>
    <row r="63" spans="1:12" ht="12.75" customHeight="1" x14ac:dyDescent="0.2">
      <c r="A63" s="279" t="s">
        <v>252</v>
      </c>
      <c r="B63" s="430">
        <f>'14. Balance Sheet (2)'!$I$35</f>
        <v>0</v>
      </c>
      <c r="C63" s="430">
        <f>'14. Balance Sheet (2)'!$I$35</f>
        <v>0</v>
      </c>
      <c r="D63" s="430">
        <f>'17. Balance Sheet (3)'!$I$35</f>
        <v>0</v>
      </c>
      <c r="E63" s="430">
        <f>'Balance Sheet (4)'!$I$35</f>
        <v>0</v>
      </c>
      <c r="F63" s="430">
        <f>'Balance Sheet (5)'!$I$35</f>
        <v>0</v>
      </c>
    </row>
    <row r="64" spans="1:12" ht="12.75" customHeight="1" x14ac:dyDescent="0.2">
      <c r="A64" s="279" t="s">
        <v>250</v>
      </c>
      <c r="B64" s="430">
        <v>0</v>
      </c>
      <c r="C64" s="430">
        <v>0</v>
      </c>
      <c r="D64" s="430">
        <v>0</v>
      </c>
      <c r="E64" s="430">
        <v>0</v>
      </c>
      <c r="F64" s="430">
        <v>0</v>
      </c>
    </row>
    <row r="65" spans="1:8" ht="12.75" customHeight="1" x14ac:dyDescent="0.2">
      <c r="A65" s="279" t="s">
        <v>253</v>
      </c>
      <c r="B65" s="430">
        <f>'14. Balance Sheet (2)'!$I$35</f>
        <v>0</v>
      </c>
      <c r="C65" s="430">
        <v>0</v>
      </c>
      <c r="D65" s="430">
        <v>0</v>
      </c>
      <c r="E65" s="430">
        <v>0</v>
      </c>
      <c r="F65" s="430">
        <v>0</v>
      </c>
    </row>
    <row r="66" spans="1:8" ht="12.75" customHeight="1" x14ac:dyDescent="0.2">
      <c r="A66" s="281" t="s">
        <v>301</v>
      </c>
      <c r="B66" s="430">
        <f>'14. Balance Sheet (2)'!$I$35</f>
        <v>0</v>
      </c>
      <c r="C66" s="430">
        <f>'14. Balance Sheet (2)'!$I$42</f>
        <v>0</v>
      </c>
      <c r="D66" s="430">
        <v>0</v>
      </c>
      <c r="E66" s="430">
        <v>0</v>
      </c>
      <c r="F66" s="430">
        <v>0</v>
      </c>
    </row>
    <row r="67" spans="1:8" ht="12.75" customHeight="1" x14ac:dyDescent="0.2">
      <c r="A67" s="279"/>
      <c r="B67" s="280"/>
      <c r="C67" s="280"/>
      <c r="D67" s="280"/>
      <c r="E67" s="280"/>
      <c r="F67" s="280"/>
    </row>
    <row r="68" spans="1:8" ht="12.75" customHeight="1" x14ac:dyDescent="0.2">
      <c r="A68" s="279" t="s">
        <v>302</v>
      </c>
      <c r="B68" s="430">
        <f>'14. Balance Sheet (2)'!$I$35</f>
        <v>0</v>
      </c>
      <c r="C68" s="430">
        <f>'17. Balance Sheet (3)'!$F$42</f>
        <v>0</v>
      </c>
      <c r="D68" s="430">
        <v>0</v>
      </c>
      <c r="E68" s="430">
        <v>0</v>
      </c>
      <c r="F68" s="430">
        <v>0</v>
      </c>
    </row>
    <row r="69" spans="1:8" ht="12.75" customHeight="1" x14ac:dyDescent="0.2">
      <c r="A69" s="281" t="s">
        <v>125</v>
      </c>
      <c r="B69" s="430">
        <f>'14. Balance Sheet (2)'!$I$35</f>
        <v>0</v>
      </c>
      <c r="C69" s="430">
        <f>C68</f>
        <v>0</v>
      </c>
      <c r="D69" s="430">
        <f>D68</f>
        <v>0</v>
      </c>
      <c r="E69" s="430">
        <f>E68</f>
        <v>0</v>
      </c>
      <c r="F69" s="430">
        <f>F68</f>
        <v>0</v>
      </c>
    </row>
    <row r="70" spans="1:8" ht="12.75" customHeight="1" x14ac:dyDescent="0.2">
      <c r="A70" s="279"/>
      <c r="B70" s="280"/>
      <c r="C70" s="280"/>
      <c r="D70" s="280"/>
      <c r="E70" s="280"/>
      <c r="F70" s="280"/>
    </row>
    <row r="71" spans="1:8" ht="12.75" customHeight="1" x14ac:dyDescent="0.2">
      <c r="A71" s="279" t="s">
        <v>127</v>
      </c>
      <c r="B71" s="430">
        <f>I38</f>
        <v>0</v>
      </c>
      <c r="C71" s="430">
        <f>'14. Balance Sheet (2)'!I45</f>
        <v>0</v>
      </c>
      <c r="D71" s="430">
        <f>'17. Balance Sheet (3)'!I45</f>
        <v>0</v>
      </c>
      <c r="E71" s="430">
        <f>'Balance Sheet (4)'!I45</f>
        <v>0</v>
      </c>
      <c r="F71" s="430">
        <f>'Balance Sheet (5)'!I45</f>
        <v>0</v>
      </c>
    </row>
    <row r="72" spans="1:8" ht="12.75" customHeight="1" x14ac:dyDescent="0.2">
      <c r="A72" s="279" t="s">
        <v>128</v>
      </c>
      <c r="B72" s="430">
        <f>I39</f>
        <v>0</v>
      </c>
      <c r="C72" s="430">
        <f>'14. Balance Sheet (2)'!I46</f>
        <v>0</v>
      </c>
      <c r="D72" s="430">
        <f>'17. Balance Sheet (3)'!I46</f>
        <v>0</v>
      </c>
      <c r="E72" s="430">
        <f>'Balance Sheet (4)'!I46</f>
        <v>0</v>
      </c>
      <c r="F72" s="430">
        <f>'Balance Sheet (5)'!I46</f>
        <v>0</v>
      </c>
    </row>
    <row r="73" spans="1:8" ht="12.75" customHeight="1" x14ac:dyDescent="0.2">
      <c r="A73" s="281" t="s">
        <v>303</v>
      </c>
      <c r="B73" s="430">
        <f>I41</f>
        <v>0</v>
      </c>
      <c r="C73" s="430">
        <f>SUM(C71:C72)</f>
        <v>0</v>
      </c>
      <c r="D73" s="430">
        <f>SUM(D71:D72)</f>
        <v>0</v>
      </c>
      <c r="E73" s="430">
        <f>SUM(E71:E72)</f>
        <v>0</v>
      </c>
      <c r="F73" s="430">
        <f>SUM(F71:F72)</f>
        <v>0</v>
      </c>
      <c r="H73" s="311"/>
    </row>
    <row r="74" spans="1:8" ht="12.75" customHeight="1" x14ac:dyDescent="0.2">
      <c r="A74" s="281" t="s">
        <v>304</v>
      </c>
      <c r="B74" s="430">
        <f>I43</f>
        <v>0</v>
      </c>
      <c r="C74" s="430">
        <f>C73</f>
        <v>0</v>
      </c>
      <c r="D74" s="430">
        <f>D73</f>
        <v>0</v>
      </c>
      <c r="E74" s="430">
        <f>E73</f>
        <v>0</v>
      </c>
      <c r="F74" s="430">
        <f>F73</f>
        <v>0</v>
      </c>
    </row>
    <row r="75" spans="1:8" ht="12.75" customHeight="1" x14ac:dyDescent="0.2">
      <c r="A75"/>
      <c r="B75"/>
      <c r="C75"/>
    </row>
    <row r="76" spans="1:8" ht="12.75" customHeight="1" x14ac:dyDescent="0.2">
      <c r="A76" s="213"/>
      <c r="B76" s="237" t="s">
        <v>240</v>
      </c>
      <c r="C76" s="237" t="s">
        <v>235</v>
      </c>
      <c r="D76" s="237" t="s">
        <v>236</v>
      </c>
      <c r="E76" s="237" t="s">
        <v>354</v>
      </c>
      <c r="F76" s="237" t="s">
        <v>355</v>
      </c>
    </row>
    <row r="77" spans="1:8" ht="12.75" customHeight="1" x14ac:dyDescent="0.2">
      <c r="A77" s="213" t="s">
        <v>112</v>
      </c>
      <c r="B77" s="431">
        <f t="shared" ref="B77:D78" si="1">B51</f>
        <v>0</v>
      </c>
      <c r="C77" s="431">
        <f t="shared" si="1"/>
        <v>0</v>
      </c>
      <c r="D77" s="431">
        <f t="shared" si="1"/>
        <v>0</v>
      </c>
      <c r="E77" s="431">
        <f>E51</f>
        <v>0</v>
      </c>
      <c r="F77" s="431">
        <f>F51</f>
        <v>0</v>
      </c>
    </row>
    <row r="78" spans="1:8" ht="12.75" customHeight="1" x14ac:dyDescent="0.2">
      <c r="A78" s="213" t="s">
        <v>338</v>
      </c>
      <c r="B78" s="431">
        <f t="shared" si="1"/>
        <v>0</v>
      </c>
      <c r="C78" s="431">
        <f t="shared" si="1"/>
        <v>0</v>
      </c>
      <c r="D78" s="431">
        <f t="shared" si="1"/>
        <v>0</v>
      </c>
      <c r="E78" s="431">
        <f>E52</f>
        <v>0</v>
      </c>
      <c r="F78" s="431">
        <f>F52</f>
        <v>0</v>
      </c>
    </row>
    <row r="79" spans="1:8" ht="12.75" customHeight="1" x14ac:dyDescent="0.2">
      <c r="A79" s="213" t="s">
        <v>337</v>
      </c>
      <c r="B79" s="431">
        <f>B56</f>
        <v>0</v>
      </c>
      <c r="C79" s="431">
        <f>C56</f>
        <v>0</v>
      </c>
      <c r="D79" s="431">
        <f>D56</f>
        <v>0</v>
      </c>
      <c r="E79" s="431">
        <f>E56</f>
        <v>0</v>
      </c>
      <c r="F79" s="431">
        <f>F56</f>
        <v>0</v>
      </c>
    </row>
    <row r="80" spans="1:8" ht="12.75" customHeight="1" x14ac:dyDescent="0.2"/>
    <row r="81" ht="12.75" customHeight="1" x14ac:dyDescent="0.2"/>
    <row r="82" ht="12.75" customHeight="1" x14ac:dyDescent="0.2"/>
    <row r="83" ht="12.75" customHeight="1" x14ac:dyDescent="0.2"/>
    <row r="84" ht="12.75" customHeight="1" x14ac:dyDescent="0.2"/>
    <row r="85" ht="12.75" customHeight="1" x14ac:dyDescent="0.2"/>
  </sheetData>
  <mergeCells count="1">
    <mergeCell ref="A46:F47"/>
  </mergeCells>
  <phoneticPr fontId="4" type="noConversion"/>
  <pageMargins left="0.75" right="0.75" top="1" bottom="0.75" header="0.5" footer="0.5"/>
  <pageSetup scale="75" orientation="landscape" horizontalDpi="300" verticalDpi="300"/>
  <headerFooter alignWithMargins="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2597F-8E49-495B-A918-D1D1FAE79914}">
  <dimension ref="A1:T269"/>
  <sheetViews>
    <sheetView showGridLines="0" zoomScale="55" zoomScaleNormal="55" workbookViewId="0">
      <selection activeCell="O35" sqref="O1:O65536"/>
    </sheetView>
  </sheetViews>
  <sheetFormatPr defaultColWidth="9" defaultRowHeight="12" outlineLevelRow="1" x14ac:dyDescent="0.2"/>
  <cols>
    <col min="1" max="1" width="49.5703125" style="6" bestFit="1" customWidth="1"/>
    <col min="2" max="2" width="44" style="6" bestFit="1" customWidth="1"/>
    <col min="3" max="3" width="22" style="6" bestFit="1" customWidth="1"/>
    <col min="4" max="11" width="13.85546875" bestFit="1" customWidth="1"/>
    <col min="12" max="14" width="15.42578125" bestFit="1" customWidth="1"/>
    <col min="15" max="19" width="14" bestFit="1" customWidth="1"/>
  </cols>
  <sheetData>
    <row r="1" spans="1:19" ht="15.75" x14ac:dyDescent="0.25">
      <c r="A1" s="5" t="str">
        <f>'1. Required Start-Up Funds'!A1</f>
        <v>Template</v>
      </c>
    </row>
    <row r="2" spans="1:19" ht="15.75" x14ac:dyDescent="0.25">
      <c r="A2" s="5" t="s">
        <v>188</v>
      </c>
    </row>
    <row r="3" spans="1:19" ht="12.75" thickBot="1" x14ac:dyDescent="0.25">
      <c r="A3" s="1"/>
      <c r="B3" s="1"/>
      <c r="C3" s="1"/>
      <c r="D3" s="40"/>
      <c r="E3" s="93"/>
      <c r="F3" s="43" t="s">
        <v>28</v>
      </c>
      <c r="G3" s="94"/>
      <c r="H3" s="93"/>
      <c r="I3" s="43" t="s">
        <v>38</v>
      </c>
      <c r="J3" s="94"/>
      <c r="K3" s="93"/>
      <c r="L3" s="43" t="s">
        <v>29</v>
      </c>
      <c r="M3" s="94"/>
      <c r="N3" s="93"/>
      <c r="O3" s="43" t="s">
        <v>342</v>
      </c>
      <c r="P3" s="94"/>
      <c r="Q3" s="19"/>
      <c r="R3" s="43" t="s">
        <v>343</v>
      </c>
      <c r="S3" s="94"/>
    </row>
    <row r="4" spans="1:19" ht="12.75" thickTop="1" x14ac:dyDescent="0.2">
      <c r="A4" s="95"/>
      <c r="B4" s="95"/>
      <c r="C4" s="95"/>
      <c r="D4" s="92"/>
      <c r="E4" s="92"/>
      <c r="F4" s="92"/>
      <c r="G4" s="103"/>
      <c r="H4" s="92"/>
      <c r="I4" s="92"/>
      <c r="J4" s="92"/>
      <c r="K4" s="92"/>
      <c r="L4" s="92"/>
      <c r="M4" s="92"/>
      <c r="N4" s="92"/>
      <c r="O4" s="92"/>
      <c r="P4" s="92"/>
      <c r="Q4" s="21"/>
      <c r="R4" s="92"/>
      <c r="S4" s="92"/>
    </row>
    <row r="5" spans="1:19" outlineLevel="1" x14ac:dyDescent="0.2">
      <c r="A5" s="95" t="str">
        <f>'8. Income Statement'!A8</f>
        <v>Income</v>
      </c>
      <c r="B5" s="95"/>
      <c r="C5" s="95"/>
      <c r="D5" s="92"/>
      <c r="E5" s="92"/>
      <c r="F5" s="92"/>
      <c r="G5" s="103"/>
      <c r="H5" s="92"/>
      <c r="I5" s="92"/>
      <c r="J5" s="103"/>
      <c r="K5" s="92"/>
      <c r="L5" s="92"/>
      <c r="M5" s="103"/>
      <c r="N5" s="92"/>
      <c r="O5" s="92"/>
      <c r="P5" s="103"/>
      <c r="Q5" s="21"/>
      <c r="R5" s="92"/>
      <c r="S5" s="103"/>
    </row>
    <row r="6" spans="1:19" outlineLevel="1" x14ac:dyDescent="0.2">
      <c r="A6" s="95"/>
      <c r="B6" s="95" t="str">
        <f>'8. Income Statement'!B9</f>
        <v>Revenue Channel 1</v>
      </c>
      <c r="C6" s="95"/>
      <c r="D6" s="92"/>
      <c r="E6" s="92"/>
      <c r="F6" s="96">
        <f>'8. Income Statement'!Q9</f>
        <v>0</v>
      </c>
      <c r="G6" s="103"/>
      <c r="H6" s="92"/>
      <c r="I6" s="96">
        <f>'12. Income Statement (2)'!Q9</f>
        <v>0</v>
      </c>
      <c r="J6" s="103"/>
      <c r="K6" s="92"/>
      <c r="L6" s="96">
        <f>'15. Income Statement (3)'!Q9</f>
        <v>0</v>
      </c>
      <c r="M6" s="103"/>
      <c r="N6" s="92"/>
      <c r="O6" s="96">
        <f>'Income Statement (4)'!Q9</f>
        <v>0</v>
      </c>
      <c r="P6" s="103"/>
      <c r="Q6" s="21"/>
      <c r="R6" s="96">
        <f>'Income Statement (5)'!Q9</f>
        <v>0</v>
      </c>
      <c r="S6" s="103"/>
    </row>
    <row r="7" spans="1:19" outlineLevel="1" x14ac:dyDescent="0.2">
      <c r="A7" s="95"/>
      <c r="B7" s="95" t="str">
        <f>'8. Income Statement'!B10</f>
        <v>Revenue Channel 2</v>
      </c>
      <c r="C7" s="95"/>
      <c r="D7" s="92"/>
      <c r="E7" s="92"/>
      <c r="F7" s="96">
        <f>'8. Income Statement'!Q10</f>
        <v>0</v>
      </c>
      <c r="G7" s="103"/>
      <c r="H7" s="92"/>
      <c r="I7" s="96">
        <f>'12. Income Statement (2)'!Q10</f>
        <v>0</v>
      </c>
      <c r="J7" s="103"/>
      <c r="K7" s="92"/>
      <c r="L7" s="96">
        <f>'15. Income Statement (3)'!Q10</f>
        <v>0</v>
      </c>
      <c r="M7" s="103"/>
      <c r="N7" s="92"/>
      <c r="O7" s="96">
        <f>'Income Statement (4)'!Q10</f>
        <v>0</v>
      </c>
      <c r="P7" s="103"/>
      <c r="Q7" s="21"/>
      <c r="R7" s="96">
        <f>'Income Statement (5)'!Q10</f>
        <v>0</v>
      </c>
      <c r="S7" s="103"/>
    </row>
    <row r="8" spans="1:19" outlineLevel="1" x14ac:dyDescent="0.2">
      <c r="A8" s="95"/>
      <c r="B8" s="95" t="str">
        <f>'8. Income Statement'!B11</f>
        <v>Revenue Channel 3</v>
      </c>
      <c r="C8" s="1"/>
      <c r="D8" s="92"/>
      <c r="E8" s="92"/>
      <c r="F8" s="96">
        <f>'8. Income Statement'!Q11</f>
        <v>0</v>
      </c>
      <c r="G8" s="103"/>
      <c r="H8" s="92"/>
      <c r="I8" s="96">
        <f>'12. Income Statement (2)'!Q11</f>
        <v>0</v>
      </c>
      <c r="J8" s="103"/>
      <c r="K8" s="92"/>
      <c r="L8" s="96">
        <f>'15. Income Statement (3)'!Q11</f>
        <v>0</v>
      </c>
      <c r="M8" s="103"/>
      <c r="N8" s="92"/>
      <c r="O8" s="96">
        <f>'Income Statement (4)'!Q11</f>
        <v>0</v>
      </c>
      <c r="P8" s="103"/>
      <c r="Q8" s="21"/>
      <c r="R8" s="96">
        <f>'Income Statement (5)'!Q11</f>
        <v>0</v>
      </c>
      <c r="S8" s="103"/>
    </row>
    <row r="9" spans="1:19" outlineLevel="1" x14ac:dyDescent="0.2">
      <c r="A9" s="95"/>
      <c r="B9" s="95" t="str">
        <f>'8. Income Statement'!B12</f>
        <v>Revenue Channel 4</v>
      </c>
      <c r="C9" s="1"/>
      <c r="D9" s="92"/>
      <c r="E9" s="92"/>
      <c r="F9" s="96">
        <f>'8. Income Statement'!Q12</f>
        <v>0</v>
      </c>
      <c r="G9" s="103"/>
      <c r="H9" s="92"/>
      <c r="I9" s="96">
        <f>'12. Income Statement (2)'!Q12</f>
        <v>0</v>
      </c>
      <c r="J9" s="103"/>
      <c r="K9" s="92"/>
      <c r="L9" s="96">
        <f>'15. Income Statement (3)'!Q12</f>
        <v>0</v>
      </c>
      <c r="M9" s="103"/>
      <c r="N9" s="92"/>
      <c r="O9" s="96">
        <f>'Income Statement (4)'!Q12</f>
        <v>0</v>
      </c>
      <c r="P9" s="103"/>
      <c r="Q9" s="21"/>
      <c r="R9" s="96">
        <f>'Income Statement (5)'!Q12</f>
        <v>0</v>
      </c>
      <c r="S9" s="103"/>
    </row>
    <row r="10" spans="1:19" outlineLevel="1" x14ac:dyDescent="0.2">
      <c r="A10" s="95"/>
      <c r="B10" s="95" t="str">
        <f>'8. Income Statement'!B13</f>
        <v/>
      </c>
      <c r="C10" s="95"/>
      <c r="D10" s="92"/>
      <c r="E10" s="92"/>
      <c r="F10" s="96">
        <f>'8. Income Statement'!Q13</f>
        <v>0</v>
      </c>
      <c r="G10" s="103"/>
      <c r="H10" s="92"/>
      <c r="I10" s="96">
        <f>'12. Income Statement (2)'!Q13</f>
        <v>0</v>
      </c>
      <c r="J10" s="103"/>
      <c r="K10" s="92"/>
      <c r="L10" s="96">
        <f>'15. Income Statement (3)'!Q13</f>
        <v>0</v>
      </c>
      <c r="M10" s="103"/>
      <c r="N10" s="92"/>
      <c r="O10" s="96">
        <f>'Income Statement (4)'!Q13</f>
        <v>0</v>
      </c>
      <c r="P10" s="103"/>
      <c r="Q10" s="21"/>
      <c r="R10" s="96">
        <f>'Income Statement (5)'!Q13</f>
        <v>0</v>
      </c>
      <c r="S10" s="103"/>
    </row>
    <row r="11" spans="1:19" ht="12.75" outlineLevel="1" thickBot="1" x14ac:dyDescent="0.25">
      <c r="A11" s="95"/>
      <c r="B11" s="95" t="str">
        <f>'8. Income Statement'!B14</f>
        <v/>
      </c>
      <c r="C11" s="95"/>
      <c r="D11" s="92"/>
      <c r="E11" s="92"/>
      <c r="F11" s="52">
        <f>'8. Income Statement'!Q14</f>
        <v>0</v>
      </c>
      <c r="G11" s="103"/>
      <c r="H11" s="92"/>
      <c r="I11" s="52">
        <f>'12. Income Statement (2)'!Q14</f>
        <v>0</v>
      </c>
      <c r="J11" s="103"/>
      <c r="K11" s="92"/>
      <c r="L11" s="52">
        <f>'15. Income Statement (3)'!Q14</f>
        <v>0</v>
      </c>
      <c r="M11" s="103"/>
      <c r="N11" s="92"/>
      <c r="O11" s="52">
        <f>'Income Statement (4)'!Q14</f>
        <v>0</v>
      </c>
      <c r="P11" s="103"/>
      <c r="Q11" s="21"/>
      <c r="R11" s="52">
        <f>'Income Statement (5)'!Q14</f>
        <v>0</v>
      </c>
      <c r="S11" s="103"/>
    </row>
    <row r="12" spans="1:19" x14ac:dyDescent="0.2">
      <c r="A12" s="95" t="str">
        <f>'8. Income Statement'!A16</f>
        <v>Total Income</v>
      </c>
      <c r="B12" s="95"/>
      <c r="C12" s="95"/>
      <c r="D12" s="92"/>
      <c r="E12" s="92"/>
      <c r="F12" s="96">
        <f>'8. Income Statement'!Q16</f>
        <v>0</v>
      </c>
      <c r="G12" s="103">
        <v>1</v>
      </c>
      <c r="H12" s="92"/>
      <c r="I12" s="97">
        <f>SUM(I6:I11)</f>
        <v>0</v>
      </c>
      <c r="J12" s="103">
        <v>1</v>
      </c>
      <c r="K12" s="92"/>
      <c r="L12" s="97">
        <f>SUM(L6:L11)</f>
        <v>0</v>
      </c>
      <c r="M12" s="103">
        <v>1</v>
      </c>
      <c r="N12" s="92"/>
      <c r="O12" s="97">
        <f>SUM(O6:O11)</f>
        <v>0</v>
      </c>
      <c r="P12" s="103">
        <v>1</v>
      </c>
      <c r="Q12" s="21"/>
      <c r="R12" s="97">
        <f>SUM(R6:R11)</f>
        <v>0</v>
      </c>
      <c r="S12" s="103">
        <v>1</v>
      </c>
    </row>
    <row r="13" spans="1:19" x14ac:dyDescent="0.2">
      <c r="A13" s="95"/>
      <c r="B13" s="95"/>
      <c r="C13" s="95"/>
      <c r="D13" s="92"/>
      <c r="E13" s="92"/>
      <c r="F13" s="92"/>
      <c r="G13" s="103"/>
      <c r="H13" s="92"/>
      <c r="I13" s="92"/>
      <c r="J13" s="103"/>
      <c r="K13" s="92"/>
      <c r="L13" s="92"/>
      <c r="M13" s="103"/>
      <c r="N13" s="92"/>
      <c r="O13" s="92"/>
      <c r="P13" s="103"/>
      <c r="Q13" s="21"/>
      <c r="R13" s="92"/>
      <c r="S13" s="103"/>
    </row>
    <row r="14" spans="1:19" outlineLevel="1" x14ac:dyDescent="0.2">
      <c r="A14" s="95" t="str">
        <f>'8. Income Statement'!A18</f>
        <v>Cost of Sales</v>
      </c>
      <c r="B14" s="95"/>
      <c r="C14" s="95"/>
      <c r="D14" s="92"/>
      <c r="E14" s="96"/>
      <c r="F14" s="96"/>
      <c r="G14" s="103"/>
      <c r="H14" s="96"/>
      <c r="I14" s="96"/>
      <c r="J14" s="103"/>
      <c r="K14" s="96"/>
      <c r="L14" s="96"/>
      <c r="M14" s="103"/>
      <c r="N14" s="96"/>
      <c r="O14" s="96"/>
      <c r="P14" s="103"/>
      <c r="Q14" s="22"/>
      <c r="R14" s="96"/>
      <c r="S14" s="103"/>
    </row>
    <row r="15" spans="1:19" outlineLevel="1" x14ac:dyDescent="0.2">
      <c r="A15" s="95"/>
      <c r="B15" s="95" t="str">
        <f>'8. Income Statement'!B19</f>
        <v>Revenue Channel 1</v>
      </c>
      <c r="C15" s="95"/>
      <c r="D15" s="92"/>
      <c r="E15" s="96"/>
      <c r="F15" s="96">
        <f>'8. Income Statement'!Q19</f>
        <v>0</v>
      </c>
      <c r="G15" s="103"/>
      <c r="H15" s="96"/>
      <c r="I15" s="96">
        <f>'12. Income Statement (2)'!Q18</f>
        <v>0</v>
      </c>
      <c r="J15" s="103"/>
      <c r="K15" s="96"/>
      <c r="L15" s="96">
        <f>'15. Income Statement (3)'!Q18</f>
        <v>0</v>
      </c>
      <c r="M15" s="103"/>
      <c r="N15" s="96"/>
      <c r="O15" s="96">
        <f>'Income Statement (4)'!Q18</f>
        <v>0</v>
      </c>
      <c r="P15" s="103"/>
      <c r="Q15" s="22"/>
      <c r="R15" s="96">
        <f>'Income Statement (5)'!Q18</f>
        <v>0</v>
      </c>
      <c r="S15" s="103"/>
    </row>
    <row r="16" spans="1:19" outlineLevel="1" x14ac:dyDescent="0.2">
      <c r="A16" s="95"/>
      <c r="B16" s="95" t="str">
        <f>'8. Income Statement'!B20</f>
        <v>Revenue Channel 2</v>
      </c>
      <c r="C16" s="95"/>
      <c r="D16" s="92"/>
      <c r="E16" s="97"/>
      <c r="F16" s="96">
        <f>'8. Income Statement'!Q20</f>
        <v>0</v>
      </c>
      <c r="G16" s="103"/>
      <c r="H16" s="97"/>
      <c r="I16" s="96">
        <f>'12. Income Statement (2)'!Q19</f>
        <v>0</v>
      </c>
      <c r="J16" s="103"/>
      <c r="K16" s="97"/>
      <c r="L16" s="96">
        <f>'15. Income Statement (3)'!Q19</f>
        <v>0</v>
      </c>
      <c r="M16" s="103"/>
      <c r="N16" s="97"/>
      <c r="O16" s="96">
        <f>'Income Statement (4)'!Q19</f>
        <v>0</v>
      </c>
      <c r="P16" s="103"/>
      <c r="Q16" s="23"/>
      <c r="R16" s="96">
        <f>'Income Statement (5)'!Q19</f>
        <v>0</v>
      </c>
      <c r="S16" s="103"/>
    </row>
    <row r="17" spans="1:19" outlineLevel="1" x14ac:dyDescent="0.2">
      <c r="A17" s="95"/>
      <c r="B17" s="95" t="str">
        <f>'8. Income Statement'!B21</f>
        <v>Revenue Channel 3</v>
      </c>
      <c r="C17" s="1"/>
      <c r="D17" s="92"/>
      <c r="E17" s="97"/>
      <c r="F17" s="96">
        <f>'8. Income Statement'!Q21</f>
        <v>0</v>
      </c>
      <c r="G17" s="103"/>
      <c r="H17" s="97"/>
      <c r="I17" s="96">
        <f>'12. Income Statement (2)'!Q20</f>
        <v>0</v>
      </c>
      <c r="J17" s="103"/>
      <c r="K17" s="97"/>
      <c r="L17" s="96">
        <f>'15. Income Statement (3)'!Q20</f>
        <v>0</v>
      </c>
      <c r="M17" s="103"/>
      <c r="N17" s="97"/>
      <c r="O17" s="96">
        <f>'Income Statement (4)'!Q20</f>
        <v>0</v>
      </c>
      <c r="P17" s="103"/>
      <c r="Q17" s="23"/>
      <c r="R17" s="96">
        <f>'Income Statement (5)'!Q20</f>
        <v>0</v>
      </c>
      <c r="S17" s="103"/>
    </row>
    <row r="18" spans="1:19" outlineLevel="1" x14ac:dyDescent="0.2">
      <c r="A18" s="95"/>
      <c r="B18" s="95" t="str">
        <f>'8. Income Statement'!B22</f>
        <v>Revenue Channel 4</v>
      </c>
      <c r="C18" s="1"/>
      <c r="D18" s="92"/>
      <c r="E18" s="97"/>
      <c r="F18" s="96">
        <f>'8. Income Statement'!Q22</f>
        <v>0</v>
      </c>
      <c r="G18" s="103"/>
      <c r="H18" s="97"/>
      <c r="I18" s="96">
        <f>'12. Income Statement (2)'!Q21</f>
        <v>0</v>
      </c>
      <c r="J18" s="103"/>
      <c r="K18" s="97"/>
      <c r="L18" s="96">
        <f>'15. Income Statement (3)'!Q21</f>
        <v>0</v>
      </c>
      <c r="M18" s="103"/>
      <c r="N18" s="97"/>
      <c r="O18" s="96">
        <f>'Income Statement (4)'!Q21</f>
        <v>0</v>
      </c>
      <c r="P18" s="103"/>
      <c r="Q18" s="23"/>
      <c r="R18" s="96">
        <f>'Income Statement (5)'!Q21</f>
        <v>0</v>
      </c>
      <c r="S18" s="103"/>
    </row>
    <row r="19" spans="1:19" outlineLevel="1" x14ac:dyDescent="0.2">
      <c r="A19" s="95"/>
      <c r="B19" s="95"/>
      <c r="C19" s="95"/>
      <c r="D19" s="92"/>
      <c r="E19" s="97"/>
      <c r="F19" s="96">
        <f>'8. Income Statement'!Q23</f>
        <v>0</v>
      </c>
      <c r="G19" s="103"/>
      <c r="H19" s="97"/>
      <c r="I19" s="96">
        <f>'12. Income Statement (2)'!Q22</f>
        <v>0</v>
      </c>
      <c r="J19" s="103"/>
      <c r="K19" s="97"/>
      <c r="L19" s="96">
        <f>'15. Income Statement (3)'!Q22</f>
        <v>0</v>
      </c>
      <c r="M19" s="103"/>
      <c r="N19" s="97"/>
      <c r="O19" s="96">
        <f>'Income Statement (4)'!Q22</f>
        <v>0</v>
      </c>
      <c r="P19" s="103"/>
      <c r="Q19" s="23"/>
      <c r="R19" s="96">
        <f>'Income Statement (5)'!Q22</f>
        <v>0</v>
      </c>
      <c r="S19" s="103"/>
    </row>
    <row r="20" spans="1:19" ht="12.75" outlineLevel="1" thickBot="1" x14ac:dyDescent="0.25">
      <c r="A20" s="95"/>
      <c r="B20" s="95"/>
      <c r="C20" s="95"/>
      <c r="D20" s="92"/>
      <c r="E20" s="96"/>
      <c r="F20" s="52">
        <f>'8. Income Statement'!Q24</f>
        <v>0</v>
      </c>
      <c r="G20" s="106"/>
      <c r="H20" s="96"/>
      <c r="I20" s="52">
        <f>'12. Income Statement (2)'!Q23</f>
        <v>0</v>
      </c>
      <c r="J20" s="106"/>
      <c r="K20" s="96"/>
      <c r="L20" s="52">
        <f>'15. Income Statement (3)'!Q23</f>
        <v>0</v>
      </c>
      <c r="M20" s="106"/>
      <c r="N20" s="96"/>
      <c r="O20" s="52">
        <f>'Income Statement (4)'!Q23</f>
        <v>0</v>
      </c>
      <c r="P20" s="106"/>
      <c r="Q20" s="22"/>
      <c r="R20" s="52">
        <f>'Income Statement (5)'!Q23</f>
        <v>0</v>
      </c>
      <c r="S20" s="106"/>
    </row>
    <row r="21" spans="1:19" x14ac:dyDescent="0.2">
      <c r="A21" s="95" t="str">
        <f>'8. Income Statement'!A25</f>
        <v>Total Cost of Sales</v>
      </c>
      <c r="B21" s="95"/>
      <c r="C21" s="95"/>
      <c r="D21" s="92"/>
      <c r="E21" s="96"/>
      <c r="F21" s="96">
        <f>SUM(F15:F20)</f>
        <v>0</v>
      </c>
      <c r="G21" s="103">
        <f>IF(F21=0,0,F21/F12)</f>
        <v>0</v>
      </c>
      <c r="H21" s="96"/>
      <c r="I21" s="96">
        <f>SUM(I15:I20)</f>
        <v>0</v>
      </c>
      <c r="J21" s="103">
        <f>IF(I21=0,0,I21/I12)</f>
        <v>0</v>
      </c>
      <c r="K21" s="96"/>
      <c r="L21" s="96">
        <f>SUM(L15:L20)</f>
        <v>0</v>
      </c>
      <c r="M21" s="103">
        <f>IF(L21=0,0,L21/L12)</f>
        <v>0</v>
      </c>
      <c r="N21" s="96"/>
      <c r="O21" s="96">
        <f>SUM(O15:O20)</f>
        <v>0</v>
      </c>
      <c r="P21" s="103">
        <f>IF(O21=0,0,O21/O12)</f>
        <v>0</v>
      </c>
      <c r="Q21" s="22"/>
      <c r="R21" s="96">
        <f>SUM(R15:R20)</f>
        <v>0</v>
      </c>
      <c r="S21" s="103">
        <f>IF(R21=0,0,R21/R12)</f>
        <v>0</v>
      </c>
    </row>
    <row r="22" spans="1:19" x14ac:dyDescent="0.2">
      <c r="A22" s="95"/>
      <c r="B22" s="95"/>
      <c r="C22" s="95"/>
      <c r="D22" s="92"/>
      <c r="E22" s="97"/>
      <c r="F22" s="97"/>
      <c r="G22" s="103"/>
      <c r="H22" s="97"/>
      <c r="I22" s="97"/>
      <c r="J22" s="103"/>
      <c r="K22" s="97"/>
      <c r="L22" s="97"/>
      <c r="M22" s="103"/>
      <c r="N22" s="97"/>
      <c r="O22" s="97"/>
      <c r="P22" s="103"/>
      <c r="Q22" s="23"/>
      <c r="R22" s="97"/>
      <c r="S22" s="103"/>
    </row>
    <row r="23" spans="1:19" ht="12.75" thickBot="1" x14ac:dyDescent="0.25">
      <c r="A23" s="95" t="str">
        <f>'8. Income Statement'!A27</f>
        <v>Gross Margin</v>
      </c>
      <c r="B23" s="95"/>
      <c r="C23" s="95"/>
      <c r="D23" s="92"/>
      <c r="E23" s="97"/>
      <c r="F23" s="99">
        <f>'8. Income Statement'!Q27</f>
        <v>0</v>
      </c>
      <c r="G23" s="103">
        <f>IF(F23=0,0,F23/F12)</f>
        <v>0</v>
      </c>
      <c r="H23" s="97"/>
      <c r="I23" s="99">
        <f>I12-I21</f>
        <v>0</v>
      </c>
      <c r="J23" s="103">
        <f>IF(I23=0,0,I23/I12)</f>
        <v>0</v>
      </c>
      <c r="K23" s="97"/>
      <c r="L23" s="99">
        <f>L12-L21</f>
        <v>0</v>
      </c>
      <c r="M23" s="103">
        <f>IF(L23=0,0,L23/L12)</f>
        <v>0</v>
      </c>
      <c r="N23" s="97"/>
      <c r="O23" s="99">
        <f>O12-O21</f>
        <v>0</v>
      </c>
      <c r="P23" s="103">
        <f>IF(O23=0,0,O23/O12)</f>
        <v>0</v>
      </c>
      <c r="Q23" s="23"/>
      <c r="R23" s="99">
        <f>R12-R21</f>
        <v>0</v>
      </c>
      <c r="S23" s="103">
        <f>IF(R23=0,0,R23/R12)</f>
        <v>0</v>
      </c>
    </row>
    <row r="24" spans="1:19" x14ac:dyDescent="0.2">
      <c r="A24" s="95"/>
      <c r="B24" s="95"/>
      <c r="C24" s="95"/>
      <c r="D24" s="92"/>
      <c r="E24" s="97"/>
      <c r="F24" s="97"/>
      <c r="G24" s="103"/>
      <c r="H24" s="97"/>
      <c r="I24" s="97"/>
      <c r="J24" s="103"/>
      <c r="K24" s="97"/>
      <c r="L24" s="97"/>
      <c r="M24" s="103"/>
      <c r="N24" s="97"/>
      <c r="O24" s="97"/>
      <c r="P24" s="103"/>
      <c r="Q24" s="23"/>
      <c r="R24" s="97"/>
      <c r="S24" s="103"/>
    </row>
    <row r="25" spans="1:19" outlineLevel="1" x14ac:dyDescent="0.2">
      <c r="A25" s="95" t="str">
        <f>'8. Income Statement'!A29</f>
        <v>Salaries and Wages</v>
      </c>
      <c r="B25" s="95"/>
      <c r="C25" s="95"/>
      <c r="D25" s="92"/>
      <c r="E25" s="96"/>
      <c r="F25" s="96"/>
      <c r="G25" s="103"/>
      <c r="H25" s="96"/>
      <c r="I25" s="96"/>
      <c r="J25" s="103"/>
      <c r="K25" s="96"/>
      <c r="L25" s="96"/>
      <c r="M25" s="103"/>
      <c r="N25" s="96"/>
      <c r="O25" s="96"/>
      <c r="P25" s="103"/>
      <c r="Q25" s="22"/>
      <c r="R25" s="96"/>
      <c r="S25" s="103"/>
    </row>
    <row r="26" spans="1:19" outlineLevel="1" x14ac:dyDescent="0.2">
      <c r="A26" s="95"/>
      <c r="B26" s="95" t="str">
        <f>'8. Income Statement'!B30</f>
        <v>Owner's Compensation</v>
      </c>
      <c r="C26" s="95"/>
      <c r="D26" s="92"/>
      <c r="E26" s="96"/>
      <c r="F26" s="96">
        <f>'8. Income Statement'!Q30</f>
        <v>0</v>
      </c>
      <c r="G26" s="103"/>
      <c r="H26" s="96"/>
      <c r="I26" s="96">
        <f>'12. Income Statement (2)'!Q29</f>
        <v>0</v>
      </c>
      <c r="J26" s="103"/>
      <c r="K26" s="96"/>
      <c r="L26" s="96">
        <f>'15. Income Statement (3)'!Q29</f>
        <v>0</v>
      </c>
      <c r="M26" s="103"/>
      <c r="N26" s="96"/>
      <c r="O26" s="96">
        <f>'Income Statement (4)'!Q29</f>
        <v>0</v>
      </c>
      <c r="P26" s="103"/>
      <c r="Q26" s="22"/>
      <c r="R26" s="96">
        <f>'Income Statement (5)'!Q29</f>
        <v>0</v>
      </c>
      <c r="S26" s="103"/>
    </row>
    <row r="27" spans="1:19" outlineLevel="1" x14ac:dyDescent="0.2">
      <c r="A27" s="95"/>
      <c r="B27" s="95" t="str">
        <f>'8. Income Statement'!B31</f>
        <v>Salaries</v>
      </c>
      <c r="C27" s="95"/>
      <c r="D27" s="92"/>
      <c r="E27" s="97"/>
      <c r="F27" s="96">
        <f>'2. Salaries and Wages'!M12</f>
        <v>0</v>
      </c>
      <c r="G27" s="103"/>
      <c r="H27" s="97"/>
      <c r="I27" s="96">
        <f>'2. Salaries and Wages'!N12</f>
        <v>0</v>
      </c>
      <c r="J27" s="103"/>
      <c r="K27" s="97"/>
      <c r="L27" s="96">
        <f>'2. Salaries and Wages'!O12</f>
        <v>0</v>
      </c>
      <c r="M27" s="103"/>
      <c r="N27" s="97"/>
      <c r="O27" s="96">
        <f>'2. Salaries and Wages'!P12</f>
        <v>0</v>
      </c>
      <c r="P27" s="103"/>
      <c r="Q27" s="23"/>
      <c r="R27" s="96">
        <f>'2. Salaries and Wages'!Q12</f>
        <v>0</v>
      </c>
      <c r="S27" s="103"/>
    </row>
    <row r="28" spans="1:19" outlineLevel="1" x14ac:dyDescent="0.2">
      <c r="A28" s="95"/>
      <c r="B28" s="95" t="str">
        <f>'8. Income Statement'!B32</f>
        <v>Full-Time Employees</v>
      </c>
      <c r="C28" s="95"/>
      <c r="D28" s="92"/>
      <c r="E28" s="92"/>
      <c r="F28" s="96">
        <f>'8. Income Statement'!Q32</f>
        <v>0</v>
      </c>
      <c r="G28" s="103"/>
      <c r="H28" s="92"/>
      <c r="I28" s="96">
        <f>'12. Income Statement (2)'!Q31</f>
        <v>0</v>
      </c>
      <c r="J28" s="103"/>
      <c r="K28" s="92"/>
      <c r="L28" s="96">
        <f>'15. Income Statement (3)'!Q31</f>
        <v>0</v>
      </c>
      <c r="M28" s="103"/>
      <c r="N28" s="92"/>
      <c r="O28" s="96">
        <f>'Income Statement (4)'!Q31</f>
        <v>0</v>
      </c>
      <c r="P28" s="103"/>
      <c r="Q28" s="21"/>
      <c r="R28" s="96">
        <f>'Income Statement (5)'!Q31</f>
        <v>0</v>
      </c>
      <c r="S28" s="103"/>
    </row>
    <row r="29" spans="1:19" outlineLevel="1" x14ac:dyDescent="0.2">
      <c r="A29" s="95"/>
      <c r="B29" s="95" t="str">
        <f>'8. Income Statement'!B33</f>
        <v>Part-Time Employees</v>
      </c>
      <c r="C29" s="95"/>
      <c r="D29" s="92"/>
      <c r="E29" s="92"/>
      <c r="F29" s="96">
        <f>'8. Income Statement'!Q33</f>
        <v>0</v>
      </c>
      <c r="G29" s="103"/>
      <c r="H29" s="92"/>
      <c r="I29" s="96">
        <f>'12. Income Statement (2)'!Q32</f>
        <v>0</v>
      </c>
      <c r="J29" s="103"/>
      <c r="K29" s="92"/>
      <c r="L29" s="96">
        <f>'15. Income Statement (3)'!Q32</f>
        <v>0</v>
      </c>
      <c r="M29" s="103"/>
      <c r="N29" s="92"/>
      <c r="O29" s="96">
        <f>'Income Statement (4)'!Q32</f>
        <v>0</v>
      </c>
      <c r="P29" s="103"/>
      <c r="Q29" s="21"/>
      <c r="R29" s="96">
        <f>'Income Statement (5)'!Q32</f>
        <v>0</v>
      </c>
      <c r="S29" s="103"/>
    </row>
    <row r="30" spans="1:19" outlineLevel="1" x14ac:dyDescent="0.2">
      <c r="A30" s="95"/>
      <c r="B30" s="95" t="str">
        <f>'8. Income Statement'!B34</f>
        <v>Independent Contractors</v>
      </c>
      <c r="C30" s="95"/>
      <c r="D30" s="92"/>
      <c r="E30" s="92"/>
      <c r="F30" s="96">
        <f>'8. Income Statement'!Q34</f>
        <v>0</v>
      </c>
      <c r="G30" s="103"/>
      <c r="H30" s="92"/>
      <c r="I30" s="96">
        <f>'12. Income Statement (2)'!Q33</f>
        <v>0</v>
      </c>
      <c r="J30" s="103"/>
      <c r="K30" s="92"/>
      <c r="L30" s="96">
        <f>'15. Income Statement (3)'!Q33</f>
        <v>0</v>
      </c>
      <c r="M30" s="103"/>
      <c r="N30" s="92"/>
      <c r="O30" s="96">
        <f>'Income Statement (4)'!Q33</f>
        <v>0</v>
      </c>
      <c r="P30" s="103"/>
      <c r="Q30" s="21"/>
      <c r="R30" s="96">
        <f>'Income Statement (5)'!Q33</f>
        <v>0</v>
      </c>
      <c r="S30" s="103"/>
    </row>
    <row r="31" spans="1:19" ht="12.75" outlineLevel="1" thickBot="1" x14ac:dyDescent="0.25">
      <c r="A31" s="95"/>
      <c r="B31" s="95" t="str">
        <f>'8. Income Statement'!B35</f>
        <v>Payroll Taxes and Benefits</v>
      </c>
      <c r="C31" s="95"/>
      <c r="D31" s="92"/>
      <c r="E31" s="92"/>
      <c r="F31" s="52">
        <v>0</v>
      </c>
      <c r="G31" s="103"/>
      <c r="H31" s="92"/>
      <c r="I31" s="52">
        <v>0</v>
      </c>
      <c r="J31" s="103"/>
      <c r="K31" s="92"/>
      <c r="L31" s="52">
        <v>0</v>
      </c>
      <c r="M31" s="103"/>
      <c r="N31" s="92"/>
      <c r="O31" s="52">
        <v>0</v>
      </c>
      <c r="P31" s="103"/>
      <c r="Q31" s="21"/>
      <c r="R31" s="52">
        <v>0</v>
      </c>
      <c r="S31" s="103"/>
    </row>
    <row r="32" spans="1:19" x14ac:dyDescent="0.2">
      <c r="A32" s="95" t="str">
        <f>'8. Income Statement'!A36</f>
        <v>Total Salary and Wages</v>
      </c>
      <c r="B32" s="95"/>
      <c r="C32" s="95"/>
      <c r="D32" s="92"/>
      <c r="E32" s="92"/>
      <c r="F32" s="97">
        <f>SUM(F26:F31)</f>
        <v>0</v>
      </c>
      <c r="G32" s="103">
        <f>IF(F32=0,0,F32/F12)</f>
        <v>0</v>
      </c>
      <c r="H32" s="92"/>
      <c r="I32" s="97">
        <f>SUM(I26:I31)</f>
        <v>0</v>
      </c>
      <c r="J32" s="103">
        <f>IF(I32=0,0,I32/I12)</f>
        <v>0</v>
      </c>
      <c r="K32" s="92"/>
      <c r="L32" s="97">
        <f>SUM(L26:L31)</f>
        <v>0</v>
      </c>
      <c r="M32" s="103">
        <f>IF(L32=0,0,L32/L12)</f>
        <v>0</v>
      </c>
      <c r="N32" s="92"/>
      <c r="O32" s="97">
        <f>SUM(O26:O31)</f>
        <v>0</v>
      </c>
      <c r="P32" s="103">
        <f>IF(O32=0,0,O32/O12)</f>
        <v>0</v>
      </c>
      <c r="Q32" s="21"/>
      <c r="R32" s="97">
        <f>SUM(R26:R31)</f>
        <v>0</v>
      </c>
      <c r="S32" s="103">
        <f>IF(R32=0,0,R32/R12)</f>
        <v>0</v>
      </c>
    </row>
    <row r="33" spans="1:19" x14ac:dyDescent="0.2">
      <c r="A33" s="95"/>
      <c r="B33" s="95"/>
      <c r="C33" s="95"/>
      <c r="D33" s="92"/>
      <c r="E33" s="92"/>
      <c r="F33" s="92"/>
      <c r="G33" s="103"/>
      <c r="H33" s="92"/>
      <c r="I33" s="92"/>
      <c r="J33" s="103"/>
      <c r="K33" s="92"/>
      <c r="L33" s="92"/>
      <c r="M33" s="103"/>
      <c r="N33" s="92"/>
      <c r="O33" s="92"/>
      <c r="P33" s="103"/>
      <c r="Q33" s="21"/>
      <c r="R33" s="92"/>
      <c r="S33" s="103"/>
    </row>
    <row r="34" spans="1:19" outlineLevel="1" x14ac:dyDescent="0.2">
      <c r="A34" s="95" t="str">
        <f>'8. Income Statement'!A38</f>
        <v>Fixed Business Expenses</v>
      </c>
      <c r="B34" s="95"/>
      <c r="C34" s="95"/>
      <c r="D34" s="92"/>
      <c r="E34" s="92"/>
      <c r="F34" s="92"/>
      <c r="G34" s="103"/>
      <c r="H34" s="92"/>
      <c r="I34" s="92"/>
      <c r="J34" s="103"/>
      <c r="K34" s="92"/>
      <c r="L34" s="92"/>
      <c r="M34" s="103"/>
      <c r="N34" s="92"/>
      <c r="O34" s="92"/>
      <c r="P34" s="103"/>
      <c r="Q34" s="21"/>
      <c r="R34" s="92"/>
      <c r="S34" s="103"/>
    </row>
    <row r="35" spans="1:19" outlineLevel="1" x14ac:dyDescent="0.2">
      <c r="A35" s="95"/>
      <c r="B35" s="95">
        <f>'8. Income Statement'!B39</f>
        <v>0</v>
      </c>
      <c r="C35" s="95"/>
      <c r="D35" s="92"/>
      <c r="E35" s="92"/>
      <c r="F35" s="96">
        <f>'8. Income Statement'!Q39</f>
        <v>0</v>
      </c>
      <c r="G35" s="103"/>
      <c r="H35" s="92"/>
      <c r="I35" s="96">
        <f>'12. Income Statement (2)'!Q38</f>
        <v>0</v>
      </c>
      <c r="J35" s="103"/>
      <c r="K35" s="92"/>
      <c r="L35" s="96">
        <f>'15. Income Statement (3)'!Q38</f>
        <v>0</v>
      </c>
      <c r="M35" s="103"/>
      <c r="N35" s="92"/>
      <c r="O35" s="96">
        <f>'Income Statement (4)'!Q38</f>
        <v>0</v>
      </c>
      <c r="P35" s="103"/>
      <c r="Q35" s="21"/>
      <c r="R35" s="96">
        <f>'Income Statement (5)'!Q38</f>
        <v>0</v>
      </c>
      <c r="S35" s="103"/>
    </row>
    <row r="36" spans="1:19" outlineLevel="1" x14ac:dyDescent="0.2">
      <c r="A36" s="95"/>
      <c r="B36" s="95">
        <f>'8. Income Statement'!B40</f>
        <v>0</v>
      </c>
      <c r="C36" s="95"/>
      <c r="D36" s="92"/>
      <c r="E36" s="92"/>
      <c r="F36" s="96">
        <f>'8. Income Statement'!Q40</f>
        <v>0</v>
      </c>
      <c r="G36" s="103"/>
      <c r="H36" s="92"/>
      <c r="I36" s="96">
        <f>'3. Fixed Operating Expenses'!J12</f>
        <v>0</v>
      </c>
      <c r="J36" s="103"/>
      <c r="K36" s="92"/>
      <c r="L36" s="96">
        <f>'3. Fixed Operating Expenses'!K12</f>
        <v>0</v>
      </c>
      <c r="M36" s="103"/>
      <c r="N36" s="92"/>
      <c r="O36" s="96">
        <f>'3. Fixed Operating Expenses'!L12</f>
        <v>0</v>
      </c>
      <c r="P36" s="96"/>
      <c r="Q36" s="21"/>
      <c r="R36" s="96">
        <f>'3. Fixed Operating Expenses'!M12</f>
        <v>0</v>
      </c>
      <c r="S36" s="103"/>
    </row>
    <row r="37" spans="1:19" outlineLevel="1" x14ac:dyDescent="0.2">
      <c r="A37" s="95"/>
      <c r="B37" s="95">
        <f>'8. Income Statement'!B41</f>
        <v>0</v>
      </c>
      <c r="C37" s="95"/>
      <c r="D37" s="92"/>
      <c r="E37" s="92"/>
      <c r="F37" s="96">
        <f>'8. Income Statement'!Q41</f>
        <v>0</v>
      </c>
      <c r="G37" s="103"/>
      <c r="H37" s="92"/>
      <c r="I37" s="96">
        <f>'3. Fixed Operating Expenses'!J13</f>
        <v>0</v>
      </c>
      <c r="J37" s="103"/>
      <c r="K37" s="92"/>
      <c r="L37" s="96">
        <f>'3. Fixed Operating Expenses'!K13</f>
        <v>0</v>
      </c>
      <c r="M37" s="103"/>
      <c r="N37" s="92"/>
      <c r="O37" s="96">
        <f>'3. Fixed Operating Expenses'!L13</f>
        <v>0</v>
      </c>
      <c r="P37" s="103"/>
      <c r="Q37" s="21"/>
      <c r="R37" s="96">
        <f>'3. Fixed Operating Expenses'!M13</f>
        <v>0</v>
      </c>
      <c r="S37" s="103"/>
    </row>
    <row r="38" spans="1:19" outlineLevel="1" x14ac:dyDescent="0.2">
      <c r="A38" s="95"/>
      <c r="B38" s="95">
        <f>'8. Income Statement'!B42</f>
        <v>0</v>
      </c>
      <c r="C38" s="95"/>
      <c r="D38" s="92"/>
      <c r="E38" s="96"/>
      <c r="F38" s="96">
        <f>'8. Income Statement'!Q42</f>
        <v>0</v>
      </c>
      <c r="G38" s="103"/>
      <c r="H38" s="96"/>
      <c r="I38" s="96">
        <f>'12. Income Statement (2)'!Q41</f>
        <v>0</v>
      </c>
      <c r="J38" s="103"/>
      <c r="K38" s="96"/>
      <c r="L38" s="96">
        <f>'15. Income Statement (3)'!Q39</f>
        <v>0</v>
      </c>
      <c r="M38" s="103"/>
      <c r="N38" s="96"/>
      <c r="O38" s="96">
        <f>'Income Statement (4)'!Q39</f>
        <v>0</v>
      </c>
      <c r="P38" s="103"/>
      <c r="Q38" s="22"/>
      <c r="R38" s="96">
        <f>'Income Statement (5)'!Q39</f>
        <v>0</v>
      </c>
      <c r="S38" s="103"/>
    </row>
    <row r="39" spans="1:19" outlineLevel="1" x14ac:dyDescent="0.2">
      <c r="A39" s="95"/>
      <c r="B39" s="95">
        <f>'8. Income Statement'!B43</f>
        <v>0</v>
      </c>
      <c r="C39" s="95"/>
      <c r="D39" s="92"/>
      <c r="E39" s="97"/>
      <c r="F39" s="96">
        <v>0</v>
      </c>
      <c r="G39" s="103"/>
      <c r="H39" s="97"/>
      <c r="I39" s="96">
        <v>0</v>
      </c>
      <c r="J39" s="103"/>
      <c r="K39" s="97"/>
      <c r="L39" s="96">
        <v>0</v>
      </c>
      <c r="M39" s="103"/>
      <c r="N39" s="97"/>
      <c r="O39" s="96">
        <v>0</v>
      </c>
      <c r="P39" s="103"/>
      <c r="Q39" s="23"/>
      <c r="R39" s="96">
        <v>0</v>
      </c>
      <c r="S39" s="103"/>
    </row>
    <row r="40" spans="1:19" outlineLevel="1" x14ac:dyDescent="0.2">
      <c r="A40" s="95"/>
      <c r="B40" s="95">
        <f>'8. Income Statement'!B44</f>
        <v>0</v>
      </c>
      <c r="C40" s="95"/>
      <c r="D40" s="92"/>
      <c r="E40" s="92"/>
      <c r="F40" s="96">
        <v>0</v>
      </c>
      <c r="G40" s="103"/>
      <c r="H40" s="92"/>
      <c r="I40" s="96">
        <v>0</v>
      </c>
      <c r="J40" s="103"/>
      <c r="K40" s="92"/>
      <c r="L40" s="96">
        <v>0</v>
      </c>
      <c r="M40" s="103"/>
      <c r="N40" s="92"/>
      <c r="O40" s="96">
        <v>0</v>
      </c>
      <c r="P40" s="103"/>
      <c r="Q40" s="21"/>
      <c r="R40" s="96">
        <v>0</v>
      </c>
      <c r="S40" s="103"/>
    </row>
    <row r="41" spans="1:19" outlineLevel="1" x14ac:dyDescent="0.2">
      <c r="A41" s="95"/>
      <c r="B41" s="95">
        <f>'8. Income Statement'!B45</f>
        <v>0</v>
      </c>
      <c r="C41" s="95"/>
      <c r="D41" s="92"/>
      <c r="E41" s="92"/>
      <c r="F41" s="96">
        <f>'8. Income Statement'!Q43</f>
        <v>0</v>
      </c>
      <c r="G41" s="103"/>
      <c r="H41" s="92"/>
      <c r="I41" s="96">
        <f>'12. Income Statement (2)'!Q42</f>
        <v>0</v>
      </c>
      <c r="J41" s="103"/>
      <c r="K41" s="92"/>
      <c r="L41" s="96">
        <f>'15. Income Statement (3)'!Q42</f>
        <v>0</v>
      </c>
      <c r="M41" s="103"/>
      <c r="N41" s="92"/>
      <c r="O41" s="96">
        <f>'Income Statement (4)'!Q42</f>
        <v>0</v>
      </c>
      <c r="P41" s="103"/>
      <c r="Q41" s="21"/>
      <c r="R41" s="96">
        <f>'Income Statement (5)'!Q42</f>
        <v>0</v>
      </c>
      <c r="S41" s="103"/>
    </row>
    <row r="42" spans="1:19" outlineLevel="1" x14ac:dyDescent="0.2">
      <c r="A42" s="95"/>
      <c r="B42" s="95">
        <f>'8. Income Statement'!B46</f>
        <v>0</v>
      </c>
      <c r="C42" s="95"/>
      <c r="D42" s="92"/>
      <c r="E42" s="92"/>
      <c r="F42" s="96">
        <f>'8. Income Statement'!Q44</f>
        <v>0</v>
      </c>
      <c r="G42" s="103"/>
      <c r="H42" s="92"/>
      <c r="I42" s="96">
        <f>'12. Income Statement (2)'!Q43</f>
        <v>0</v>
      </c>
      <c r="J42" s="103"/>
      <c r="K42" s="92"/>
      <c r="L42" s="96">
        <f>'15. Income Statement (3)'!Q43</f>
        <v>0</v>
      </c>
      <c r="M42" s="103"/>
      <c r="N42" s="92"/>
      <c r="O42" s="96">
        <f>'Income Statement (4)'!Q43</f>
        <v>0</v>
      </c>
      <c r="P42" s="103"/>
      <c r="Q42" s="21"/>
      <c r="R42" s="96">
        <f>'Income Statement (5)'!Q43</f>
        <v>0</v>
      </c>
      <c r="S42" s="103"/>
    </row>
    <row r="43" spans="1:19" outlineLevel="1" x14ac:dyDescent="0.2">
      <c r="A43" s="95"/>
      <c r="B43" s="95">
        <f>'8. Income Statement'!B47</f>
        <v>0</v>
      </c>
      <c r="C43" s="95"/>
      <c r="D43" s="92"/>
      <c r="E43" s="92"/>
      <c r="F43" s="96">
        <f>'8. Income Statement'!Q45</f>
        <v>0</v>
      </c>
      <c r="G43" s="103"/>
      <c r="H43" s="92"/>
      <c r="I43" s="96">
        <f>'12. Income Statement (2)'!Q44</f>
        <v>0</v>
      </c>
      <c r="J43" s="103"/>
      <c r="K43" s="92"/>
      <c r="L43" s="96">
        <f>'15. Income Statement (3)'!Q44</f>
        <v>0</v>
      </c>
      <c r="M43" s="103"/>
      <c r="N43" s="40"/>
      <c r="O43" s="96">
        <f>'Income Statement (4)'!Q44</f>
        <v>0</v>
      </c>
      <c r="P43" s="103"/>
      <c r="Q43" s="7"/>
      <c r="R43" s="96">
        <f>'Income Statement (5)'!Q44</f>
        <v>0</v>
      </c>
      <c r="S43" s="103"/>
    </row>
    <row r="44" spans="1:19" outlineLevel="1" x14ac:dyDescent="0.2">
      <c r="A44" s="95"/>
      <c r="B44" s="95">
        <f>'8. Income Statement'!B48</f>
        <v>0</v>
      </c>
      <c r="C44" s="95"/>
      <c r="D44" s="92"/>
      <c r="E44" s="92"/>
      <c r="F44" s="96">
        <f>'8. Income Statement'!Q46</f>
        <v>0</v>
      </c>
      <c r="G44" s="103"/>
      <c r="H44" s="92"/>
      <c r="I44" s="96">
        <f>'12. Income Statement (2)'!Q45</f>
        <v>0</v>
      </c>
      <c r="J44" s="103"/>
      <c r="K44" s="92"/>
      <c r="L44" s="96">
        <f>'15. Income Statement (3)'!Q45</f>
        <v>0</v>
      </c>
      <c r="M44" s="103"/>
      <c r="N44" s="40"/>
      <c r="O44" s="96">
        <f>'Income Statement (4)'!Q45</f>
        <v>0</v>
      </c>
      <c r="P44" s="103"/>
      <c r="Q44" s="7"/>
      <c r="R44" s="96">
        <f>'Income Statement (5)'!Q45</f>
        <v>0</v>
      </c>
      <c r="S44" s="103"/>
    </row>
    <row r="45" spans="1:19" outlineLevel="1" x14ac:dyDescent="0.2">
      <c r="A45" s="95"/>
      <c r="B45" s="95">
        <f>'8. Income Statement'!B49</f>
        <v>0</v>
      </c>
      <c r="C45" s="95"/>
      <c r="D45" s="92"/>
      <c r="E45" s="92"/>
      <c r="F45" s="96">
        <f>'8. Income Statement'!Q47</f>
        <v>0</v>
      </c>
      <c r="G45" s="103"/>
      <c r="H45" s="92"/>
      <c r="I45" s="96">
        <f>'12. Income Statement (2)'!Q46</f>
        <v>0</v>
      </c>
      <c r="J45" s="103"/>
      <c r="K45" s="92"/>
      <c r="L45" s="96">
        <f>'15. Income Statement (3)'!Q46</f>
        <v>0</v>
      </c>
      <c r="M45" s="103"/>
      <c r="N45" s="40"/>
      <c r="O45" s="96">
        <f>'Income Statement (4)'!Q46</f>
        <v>0</v>
      </c>
      <c r="P45" s="103"/>
      <c r="Q45" s="7"/>
      <c r="R45" s="96">
        <f>'Income Statement (5)'!Q46</f>
        <v>0</v>
      </c>
      <c r="S45" s="103"/>
    </row>
    <row r="46" spans="1:19" outlineLevel="1" x14ac:dyDescent="0.2">
      <c r="A46" s="95"/>
      <c r="B46" s="95">
        <f>'8. Income Statement'!B50</f>
        <v>0</v>
      </c>
      <c r="C46" s="95"/>
      <c r="D46" s="92"/>
      <c r="E46" s="92"/>
      <c r="F46" s="96">
        <f>'8. Income Statement'!Q48</f>
        <v>0</v>
      </c>
      <c r="G46" s="103"/>
      <c r="H46" s="92"/>
      <c r="I46" s="96">
        <f>'12. Income Statement (2)'!Q47</f>
        <v>0</v>
      </c>
      <c r="J46" s="103"/>
      <c r="K46" s="92"/>
      <c r="L46" s="96">
        <f>'15. Income Statement (3)'!Q47</f>
        <v>0</v>
      </c>
      <c r="M46" s="103"/>
      <c r="N46" s="40"/>
      <c r="O46" s="96">
        <f>'Income Statement (4)'!Q47</f>
        <v>0</v>
      </c>
      <c r="P46" s="103"/>
      <c r="Q46" s="7"/>
      <c r="R46" s="96">
        <f>'Income Statement (5)'!Q47</f>
        <v>0</v>
      </c>
      <c r="S46" s="103"/>
    </row>
    <row r="47" spans="1:19" outlineLevel="1" x14ac:dyDescent="0.2">
      <c r="A47" s="95"/>
      <c r="B47" s="95">
        <f>'8. Income Statement'!B51</f>
        <v>0</v>
      </c>
      <c r="C47" s="95"/>
      <c r="D47" s="92"/>
      <c r="E47" s="92"/>
      <c r="F47" s="96">
        <f>'8. Income Statement'!Q49</f>
        <v>0</v>
      </c>
      <c r="G47" s="103"/>
      <c r="H47" s="92"/>
      <c r="I47" s="96">
        <f>'12. Income Statement (2)'!Q48</f>
        <v>0</v>
      </c>
      <c r="J47" s="103"/>
      <c r="K47" s="92"/>
      <c r="L47" s="96">
        <f>'15. Income Statement (3)'!Q48</f>
        <v>0</v>
      </c>
      <c r="M47" s="103"/>
      <c r="N47" s="40"/>
      <c r="O47" s="96">
        <f>'Income Statement (4)'!Q48</f>
        <v>0</v>
      </c>
      <c r="P47" s="103"/>
      <c r="Q47" s="7"/>
      <c r="R47" s="96">
        <f>'Income Statement (5)'!Q48</f>
        <v>0</v>
      </c>
      <c r="S47" s="103"/>
    </row>
    <row r="48" spans="1:19" outlineLevel="1" x14ac:dyDescent="0.2">
      <c r="A48" s="95"/>
      <c r="B48" s="95">
        <f>'8. Income Statement'!B52</f>
        <v>0</v>
      </c>
      <c r="C48" s="95"/>
      <c r="D48" s="92"/>
      <c r="E48" s="92"/>
      <c r="F48" s="96">
        <f>'8. Income Statement'!Q50</f>
        <v>0</v>
      </c>
      <c r="G48" s="103"/>
      <c r="H48" s="92"/>
      <c r="I48" s="96">
        <f>'12. Income Statement (2)'!Q49</f>
        <v>0</v>
      </c>
      <c r="J48" s="103"/>
      <c r="K48" s="92"/>
      <c r="L48" s="96">
        <f>'15. Income Statement (3)'!Q49</f>
        <v>0</v>
      </c>
      <c r="M48" s="103"/>
      <c r="N48" s="40"/>
      <c r="O48" s="96">
        <f>'Income Statement (4)'!Q49</f>
        <v>0</v>
      </c>
      <c r="P48" s="103"/>
      <c r="R48" s="96">
        <f>'Income Statement (5)'!Q49</f>
        <v>0</v>
      </c>
      <c r="S48" s="103"/>
    </row>
    <row r="49" spans="1:19" outlineLevel="1" x14ac:dyDescent="0.2">
      <c r="A49" s="95"/>
      <c r="B49" s="95">
        <f>'8. Income Statement'!B53</f>
        <v>0</v>
      </c>
      <c r="C49" s="95"/>
      <c r="D49" s="92"/>
      <c r="E49" s="92"/>
      <c r="F49" s="96">
        <f>'8. Income Statement'!Q51</f>
        <v>0</v>
      </c>
      <c r="G49" s="103"/>
      <c r="H49" s="92"/>
      <c r="I49" s="96">
        <f>'12. Income Statement (2)'!Q50</f>
        <v>0</v>
      </c>
      <c r="J49" s="103"/>
      <c r="K49" s="92"/>
      <c r="L49" s="96">
        <f>'15. Income Statement (3)'!Q50</f>
        <v>0</v>
      </c>
      <c r="M49" s="103"/>
      <c r="N49" s="40"/>
      <c r="O49" s="96">
        <f>'Income Statement (4)'!Q50</f>
        <v>0</v>
      </c>
      <c r="P49" s="103"/>
      <c r="R49" s="96">
        <f>'Income Statement (5)'!Q50</f>
        <v>0</v>
      </c>
      <c r="S49" s="103"/>
    </row>
    <row r="50" spans="1:19" outlineLevel="1" x14ac:dyDescent="0.2">
      <c r="A50" s="95"/>
      <c r="B50" s="95">
        <f>'8. Income Statement'!B54</f>
        <v>0</v>
      </c>
      <c r="C50" s="95"/>
      <c r="D50" s="92"/>
      <c r="E50" s="92"/>
      <c r="F50" s="96">
        <f>'8. Income Statement'!Q52</f>
        <v>0</v>
      </c>
      <c r="G50" s="103"/>
      <c r="H50" s="92"/>
      <c r="I50" s="96">
        <f>'12. Income Statement (2)'!Q51</f>
        <v>0</v>
      </c>
      <c r="J50" s="103"/>
      <c r="K50" s="92"/>
      <c r="L50" s="96">
        <f>'15. Income Statement (3)'!Q51</f>
        <v>0</v>
      </c>
      <c r="M50" s="103"/>
      <c r="N50" s="40"/>
      <c r="O50" s="96">
        <f>'Income Statement (4)'!Q51</f>
        <v>0</v>
      </c>
      <c r="P50" s="103"/>
      <c r="R50" s="96">
        <f>'Income Statement (5)'!Q51</f>
        <v>0</v>
      </c>
      <c r="S50" s="103"/>
    </row>
    <row r="51" spans="1:19" outlineLevel="1" x14ac:dyDescent="0.2">
      <c r="A51" s="95"/>
      <c r="B51" s="95">
        <f>'8. Income Statement'!B55</f>
        <v>0</v>
      </c>
      <c r="C51" s="95"/>
      <c r="D51" s="92"/>
      <c r="E51" s="92"/>
      <c r="F51" s="96">
        <f>'8. Income Statement'!Q53</f>
        <v>0</v>
      </c>
      <c r="G51" s="103"/>
      <c r="H51" s="92"/>
      <c r="I51" s="96">
        <f>'12. Income Statement (2)'!Q52</f>
        <v>0</v>
      </c>
      <c r="J51" s="103"/>
      <c r="K51" s="92"/>
      <c r="L51" s="96">
        <f>'15. Income Statement (3)'!Q52</f>
        <v>0</v>
      </c>
      <c r="M51" s="103"/>
      <c r="N51" s="40"/>
      <c r="O51" s="96">
        <f>'Income Statement (4)'!Q52</f>
        <v>0</v>
      </c>
      <c r="P51" s="103"/>
      <c r="R51" s="96">
        <f>'Income Statement (5)'!Q52</f>
        <v>0</v>
      </c>
      <c r="S51" s="103"/>
    </row>
    <row r="52" spans="1:19" outlineLevel="1" x14ac:dyDescent="0.2">
      <c r="A52" s="95"/>
      <c r="B52" s="95">
        <f>'8. Income Statement'!B56</f>
        <v>0</v>
      </c>
      <c r="C52" s="95"/>
      <c r="D52" s="92"/>
      <c r="E52" s="92"/>
      <c r="F52" s="96">
        <f>'8. Income Statement'!Q54</f>
        <v>0</v>
      </c>
      <c r="G52" s="103"/>
      <c r="H52" s="92"/>
      <c r="I52" s="96">
        <f>'12. Income Statement (2)'!Q53</f>
        <v>0</v>
      </c>
      <c r="J52" s="103"/>
      <c r="K52" s="92"/>
      <c r="L52" s="96">
        <f>'15. Income Statement (3)'!Q53</f>
        <v>0</v>
      </c>
      <c r="M52" s="103"/>
      <c r="N52" s="40"/>
      <c r="O52" s="96">
        <f>'Income Statement (4)'!Q53</f>
        <v>0</v>
      </c>
      <c r="P52" s="103"/>
      <c r="R52" s="96">
        <f>'Income Statement (5)'!Q53</f>
        <v>0</v>
      </c>
      <c r="S52" s="103"/>
    </row>
    <row r="53" spans="1:19" outlineLevel="1" x14ac:dyDescent="0.2">
      <c r="A53" s="95"/>
      <c r="B53" s="95">
        <f>'8. Income Statement'!B57</f>
        <v>0</v>
      </c>
      <c r="C53" s="95"/>
      <c r="D53" s="92"/>
      <c r="E53" s="92"/>
      <c r="F53" s="96">
        <f>'8. Income Statement'!Q55</f>
        <v>0</v>
      </c>
      <c r="G53" s="103"/>
      <c r="H53" s="92"/>
      <c r="I53" s="96">
        <f>'12. Income Statement (2)'!Q54</f>
        <v>0</v>
      </c>
      <c r="J53" s="103"/>
      <c r="K53" s="92"/>
      <c r="L53" s="96">
        <f>'15. Income Statement (3)'!Q54</f>
        <v>0</v>
      </c>
      <c r="M53" s="103"/>
      <c r="N53" s="40"/>
      <c r="O53" s="96">
        <f>'Income Statement (4)'!Q54</f>
        <v>0</v>
      </c>
      <c r="P53" s="103"/>
      <c r="R53" s="96">
        <f>'Income Statement (5)'!Q54</f>
        <v>0</v>
      </c>
      <c r="S53" s="103"/>
    </row>
    <row r="54" spans="1:19" outlineLevel="1" x14ac:dyDescent="0.2">
      <c r="A54" s="95"/>
      <c r="B54" s="95">
        <f>'8. Income Statement'!B58</f>
        <v>0</v>
      </c>
      <c r="C54" s="95"/>
      <c r="D54" s="92"/>
      <c r="E54" s="92"/>
      <c r="F54" s="96">
        <f>'8. Income Statement'!Q56</f>
        <v>0</v>
      </c>
      <c r="G54" s="103"/>
      <c r="H54" s="92"/>
      <c r="I54" s="96">
        <f>'12. Income Statement (2)'!Q55</f>
        <v>0</v>
      </c>
      <c r="J54" s="103"/>
      <c r="K54" s="92"/>
      <c r="L54" s="96">
        <f>'15. Income Statement (3)'!Q55</f>
        <v>0</v>
      </c>
      <c r="M54" s="103"/>
      <c r="N54" s="40"/>
      <c r="O54" s="96">
        <f>'Income Statement (4)'!Q55</f>
        <v>0</v>
      </c>
      <c r="P54" s="103"/>
      <c r="R54" s="96">
        <f>'Income Statement (5)'!Q55</f>
        <v>0</v>
      </c>
      <c r="S54" s="103"/>
    </row>
    <row r="55" spans="1:19" outlineLevel="1" x14ac:dyDescent="0.2">
      <c r="A55" s="1"/>
      <c r="B55" s="95"/>
      <c r="C55" s="1"/>
      <c r="D55" s="40"/>
      <c r="E55" s="40"/>
      <c r="F55" s="96">
        <f>'8. Income Statement'!Q57</f>
        <v>0</v>
      </c>
      <c r="G55" s="54"/>
      <c r="H55" s="40"/>
      <c r="I55" s="96">
        <f>'12. Income Statement (2)'!Q56</f>
        <v>0</v>
      </c>
      <c r="J55" s="54"/>
      <c r="K55" s="40"/>
      <c r="L55" s="96">
        <f>'15. Income Statement (3)'!Q56</f>
        <v>0</v>
      </c>
      <c r="M55" s="54"/>
      <c r="N55" s="40"/>
      <c r="O55" s="96">
        <f>'Income Statement (4)'!Q56</f>
        <v>0</v>
      </c>
      <c r="P55" s="54"/>
      <c r="R55" s="96">
        <f>'Income Statement (5)'!Q56</f>
        <v>0</v>
      </c>
      <c r="S55" s="54"/>
    </row>
    <row r="56" spans="1:19" ht="12.75" outlineLevel="1" thickBot="1" x14ac:dyDescent="0.25">
      <c r="A56" s="1"/>
      <c r="B56" s="95"/>
      <c r="C56" s="1"/>
      <c r="D56" s="40"/>
      <c r="E56" s="40"/>
      <c r="F56" s="52">
        <f>'8. Income Statement'!Q58</f>
        <v>0</v>
      </c>
      <c r="G56" s="103"/>
      <c r="H56" s="40"/>
      <c r="I56" s="52">
        <f>'12. Income Statement (2)'!Q57</f>
        <v>0</v>
      </c>
      <c r="J56" s="103"/>
      <c r="K56" s="40"/>
      <c r="L56" s="52">
        <f>'15. Income Statement (3)'!Q57</f>
        <v>0</v>
      </c>
      <c r="M56" s="103"/>
      <c r="N56" s="40"/>
      <c r="O56" s="52">
        <f>'Income Statement (4)'!Q57</f>
        <v>0</v>
      </c>
      <c r="P56" s="103"/>
      <c r="R56" s="52">
        <f>'Income Statement (5)'!Q57</f>
        <v>0</v>
      </c>
      <c r="S56" s="103"/>
    </row>
    <row r="57" spans="1:19" x14ac:dyDescent="0.2">
      <c r="A57" s="1" t="str">
        <f>'8. Income Statement'!A59</f>
        <v>Total Fixed Business Expenses</v>
      </c>
      <c r="B57" s="1"/>
      <c r="C57" s="1"/>
      <c r="D57" s="40"/>
      <c r="E57" s="40"/>
      <c r="F57" s="56">
        <f>SUM(F35:F56)</f>
        <v>0</v>
      </c>
      <c r="G57" s="54">
        <f>IF(F57=0,0,F57/F12)</f>
        <v>0</v>
      </c>
      <c r="H57" s="40"/>
      <c r="I57" s="56">
        <f>SUM(I35:I56)</f>
        <v>0</v>
      </c>
      <c r="J57" s="54">
        <f>IF(I57=0,0,I57/I12)</f>
        <v>0</v>
      </c>
      <c r="K57" s="40"/>
      <c r="L57" s="56">
        <f>SUM(L35:L56)</f>
        <v>0</v>
      </c>
      <c r="M57" s="54">
        <f>IF(L57=0,0,L57/L12)</f>
        <v>0</v>
      </c>
      <c r="N57" s="40"/>
      <c r="O57" s="56">
        <f>SUM(O35:O56)</f>
        <v>0</v>
      </c>
      <c r="P57" s="54">
        <f>IF(O57=0,0,O57/O12)</f>
        <v>0</v>
      </c>
      <c r="R57" s="56">
        <f>SUM(R35:R56)</f>
        <v>0</v>
      </c>
      <c r="S57" s="54">
        <f>IF(R57=0,0,R57/R12)</f>
        <v>0</v>
      </c>
    </row>
    <row r="58" spans="1:19" x14ac:dyDescent="0.2">
      <c r="A58" s="1"/>
      <c r="B58" s="1"/>
      <c r="C58" s="1"/>
      <c r="D58" s="40"/>
      <c r="E58" s="40"/>
      <c r="F58" s="56"/>
      <c r="G58" s="54"/>
      <c r="H58" s="40"/>
      <c r="I58" s="56"/>
      <c r="J58" s="54"/>
      <c r="K58" s="40"/>
      <c r="L58" s="56"/>
      <c r="M58" s="54"/>
      <c r="N58" s="40"/>
      <c r="O58" s="56"/>
      <c r="P58" s="54"/>
      <c r="R58" s="56"/>
      <c r="S58" s="54"/>
    </row>
    <row r="59" spans="1:19" x14ac:dyDescent="0.2">
      <c r="A59" s="1" t="s">
        <v>207</v>
      </c>
      <c r="B59" s="1"/>
      <c r="C59" s="1"/>
      <c r="D59" s="40"/>
      <c r="E59" s="40"/>
      <c r="F59" s="56">
        <f>+F23-F32-F57</f>
        <v>0</v>
      </c>
      <c r="G59" s="54">
        <f>IF(F59=0,0,F59/F12)</f>
        <v>0</v>
      </c>
      <c r="H59" s="40"/>
      <c r="I59" s="56">
        <f>+I23-I32-I57</f>
        <v>0</v>
      </c>
      <c r="J59" s="54">
        <f>IF(I59=0,0,I59/I12)</f>
        <v>0</v>
      </c>
      <c r="K59" s="40"/>
      <c r="L59" s="56">
        <f>+L23-L32-L57</f>
        <v>0</v>
      </c>
      <c r="M59" s="54">
        <f>IF(L59=0,0,L59/L12)</f>
        <v>0</v>
      </c>
      <c r="N59" s="40"/>
      <c r="O59" s="56">
        <f>+O23-O32-O57</f>
        <v>0</v>
      </c>
      <c r="P59" s="54">
        <f>IF(O59=0,0,O59/O12)</f>
        <v>0</v>
      </c>
      <c r="R59" s="56">
        <f>+R23-R32-R57</f>
        <v>0</v>
      </c>
      <c r="S59" s="54">
        <f>IF(R59=0,0,R59/R12)</f>
        <v>0</v>
      </c>
    </row>
    <row r="60" spans="1:19" x14ac:dyDescent="0.2">
      <c r="A60" s="1" t="s">
        <v>208</v>
      </c>
      <c r="B60" s="1"/>
      <c r="C60" s="1"/>
      <c r="D60" s="40"/>
      <c r="E60" s="40"/>
      <c r="F60" s="56"/>
      <c r="G60" s="54"/>
      <c r="H60" s="40"/>
      <c r="I60" s="56"/>
      <c r="J60" s="54"/>
      <c r="K60" s="40"/>
      <c r="L60" s="56"/>
      <c r="M60" s="54"/>
      <c r="N60" s="40"/>
      <c r="O60" s="56"/>
      <c r="P60" s="54"/>
      <c r="R60" s="56"/>
      <c r="S60" s="54"/>
    </row>
    <row r="61" spans="1:19" x14ac:dyDescent="0.2">
      <c r="A61" s="1"/>
      <c r="B61" s="1"/>
      <c r="C61" s="1"/>
      <c r="D61" s="40"/>
      <c r="E61" s="92"/>
      <c r="F61" s="92"/>
      <c r="G61" s="103"/>
      <c r="H61" s="92"/>
      <c r="I61" s="92"/>
      <c r="J61" s="103"/>
      <c r="K61" s="92"/>
      <c r="L61" s="92"/>
      <c r="M61" s="103"/>
      <c r="N61" s="92"/>
      <c r="O61" s="92"/>
      <c r="P61" s="103"/>
      <c r="Q61" s="18"/>
      <c r="R61" s="92"/>
      <c r="S61" s="103"/>
    </row>
    <row r="62" spans="1:19" outlineLevel="1" x14ac:dyDescent="0.2">
      <c r="A62" s="1" t="str">
        <f>'8. Income Statement'!A61</f>
        <v>Other Expenses</v>
      </c>
      <c r="B62" s="1"/>
      <c r="C62" s="1"/>
      <c r="D62" s="40"/>
      <c r="E62" s="92"/>
      <c r="F62" s="92"/>
      <c r="G62" s="103"/>
      <c r="H62" s="92"/>
      <c r="I62" s="92"/>
      <c r="J62" s="103"/>
      <c r="K62" s="92"/>
      <c r="L62" s="92"/>
      <c r="M62" s="103"/>
      <c r="N62" s="92"/>
      <c r="O62" s="92"/>
      <c r="P62" s="103"/>
      <c r="Q62" s="18"/>
      <c r="R62" s="92"/>
      <c r="S62" s="103"/>
    </row>
    <row r="63" spans="1:19" outlineLevel="1" x14ac:dyDescent="0.2">
      <c r="A63" s="1"/>
      <c r="B63" s="1" t="s">
        <v>189</v>
      </c>
      <c r="C63" s="1"/>
      <c r="D63" s="40"/>
      <c r="E63" s="92"/>
      <c r="F63" s="97">
        <f>'8. Income Statement'!Q62</f>
        <v>0</v>
      </c>
      <c r="G63" s="137"/>
      <c r="H63" s="97"/>
      <c r="I63" s="97">
        <f>'12. Income Statement (2)'!Q61</f>
        <v>0</v>
      </c>
      <c r="J63" s="137"/>
      <c r="K63" s="97"/>
      <c r="L63" s="97">
        <f>'15. Income Statement (3)'!Q61</f>
        <v>0</v>
      </c>
      <c r="M63" s="103"/>
      <c r="N63" s="92"/>
      <c r="O63" s="97">
        <f>'Income Statement (4)'!Q61</f>
        <v>0</v>
      </c>
      <c r="P63" s="103"/>
      <c r="Q63" s="18"/>
      <c r="R63" s="97">
        <f>'Income Statement (5)'!Q61</f>
        <v>0</v>
      </c>
      <c r="S63" s="103"/>
    </row>
    <row r="64" spans="1:19" outlineLevel="1" x14ac:dyDescent="0.2">
      <c r="A64" s="1"/>
      <c r="B64" s="1" t="str">
        <f>'8. Income Statement'!B63</f>
        <v>Depreciation</v>
      </c>
      <c r="C64" s="1"/>
      <c r="D64" s="40"/>
      <c r="E64" s="92"/>
      <c r="F64" s="96">
        <f>'8. Income Statement'!Q63</f>
        <v>0</v>
      </c>
      <c r="G64" s="103"/>
      <c r="H64" s="92"/>
      <c r="I64" s="96">
        <f>'12. Income Statement (2)'!Q62</f>
        <v>0</v>
      </c>
      <c r="J64" s="103"/>
      <c r="K64" s="92"/>
      <c r="L64" s="96">
        <f>'15. Income Statement (3)'!Q62</f>
        <v>0</v>
      </c>
      <c r="M64" s="103"/>
      <c r="N64" s="92"/>
      <c r="O64" s="97">
        <f>'Income Statement (4)'!Q62</f>
        <v>0</v>
      </c>
      <c r="P64" s="103"/>
      <c r="Q64" s="18"/>
      <c r="R64" s="97">
        <f>'Income Statement (5)'!Q62</f>
        <v>0</v>
      </c>
      <c r="S64" s="103"/>
    </row>
    <row r="65" spans="1:20" outlineLevel="1" x14ac:dyDescent="0.2">
      <c r="A65" s="95"/>
      <c r="B65" s="95" t="str">
        <f>'8. Income Statement'!B64</f>
        <v>Interest</v>
      </c>
      <c r="C65" s="95"/>
      <c r="D65" s="92"/>
      <c r="E65" s="92"/>
      <c r="F65" s="96"/>
      <c r="G65" s="103"/>
      <c r="H65" s="92"/>
      <c r="I65" s="96"/>
      <c r="J65" s="103"/>
      <c r="K65" s="92"/>
      <c r="L65" s="96"/>
      <c r="M65" s="103"/>
      <c r="N65" s="92"/>
      <c r="O65" s="97">
        <f>'Income Statement (4)'!Q63</f>
        <v>0</v>
      </c>
      <c r="P65" s="103"/>
      <c r="Q65" s="18"/>
      <c r="R65" s="97">
        <f>'Income Statement (5)'!Q63</f>
        <v>0</v>
      </c>
      <c r="S65" s="103"/>
      <c r="T65" s="18"/>
    </row>
    <row r="66" spans="1:20" outlineLevel="1" x14ac:dyDescent="0.2">
      <c r="A66" s="95"/>
      <c r="B66" s="95"/>
      <c r="C66" s="95" t="str">
        <f>'8. Income Statement'!C65</f>
        <v>Commercial Loan</v>
      </c>
      <c r="D66" s="92"/>
      <c r="E66" s="92"/>
      <c r="F66" s="96">
        <f>'8. Income Statement'!Q65</f>
        <v>0</v>
      </c>
      <c r="G66" s="103"/>
      <c r="H66" s="92"/>
      <c r="I66" s="96">
        <f>'12. Income Statement (2)'!Q64</f>
        <v>0</v>
      </c>
      <c r="J66" s="103"/>
      <c r="K66" s="92"/>
      <c r="L66" s="96">
        <f>'15. Income Statement (3)'!Q64</f>
        <v>0</v>
      </c>
      <c r="M66" s="103"/>
      <c r="N66" s="92"/>
      <c r="O66" s="97">
        <f>'Income Statement (4)'!Q64</f>
        <v>0</v>
      </c>
      <c r="P66" s="103"/>
      <c r="Q66" s="18"/>
      <c r="R66" s="97">
        <f>'Income Statement (5)'!Q64</f>
        <v>0</v>
      </c>
      <c r="S66" s="103"/>
      <c r="T66" s="18"/>
    </row>
    <row r="67" spans="1:20" outlineLevel="1" x14ac:dyDescent="0.2">
      <c r="A67" s="95"/>
      <c r="B67" s="95"/>
      <c r="C67" s="95" t="str">
        <f>'8. Income Statement'!C66</f>
        <v>Commercial Mortgage</v>
      </c>
      <c r="D67" s="92"/>
      <c r="E67" s="92"/>
      <c r="F67" s="96">
        <f>'8. Income Statement'!Q66</f>
        <v>0</v>
      </c>
      <c r="G67" s="103"/>
      <c r="H67" s="92"/>
      <c r="I67" s="96">
        <f>'12. Income Statement (2)'!Q65</f>
        <v>0</v>
      </c>
      <c r="J67" s="103"/>
      <c r="K67" s="92"/>
      <c r="L67" s="96">
        <f>'15. Income Statement (3)'!Q65</f>
        <v>0</v>
      </c>
      <c r="M67" s="103"/>
      <c r="N67" s="92"/>
      <c r="O67" s="97">
        <f>'Income Statement (4)'!Q65</f>
        <v>0</v>
      </c>
      <c r="P67" s="103"/>
      <c r="Q67" s="18"/>
      <c r="R67" s="97">
        <f>'Income Statement (5)'!Q65</f>
        <v>0</v>
      </c>
      <c r="S67" s="103"/>
      <c r="T67" s="18"/>
    </row>
    <row r="68" spans="1:20" outlineLevel="1" x14ac:dyDescent="0.2">
      <c r="A68" s="95"/>
      <c r="B68" s="95"/>
      <c r="C68" s="95" t="str">
        <f>'8. Income Statement'!C67</f>
        <v>Line of Credit</v>
      </c>
      <c r="D68" s="92"/>
      <c r="E68" s="92"/>
      <c r="F68" s="96">
        <f>'8. Income Statement'!Q67</f>
        <v>0</v>
      </c>
      <c r="G68" s="103"/>
      <c r="H68" s="92"/>
      <c r="I68" s="96">
        <v>0</v>
      </c>
      <c r="J68" s="96">
        <f>'8. Income Statement'!U67</f>
        <v>0</v>
      </c>
      <c r="K68" s="103"/>
      <c r="L68" s="96">
        <v>0</v>
      </c>
      <c r="M68" s="103"/>
      <c r="N68" s="92"/>
      <c r="O68" s="97">
        <v>0</v>
      </c>
      <c r="P68" s="103"/>
      <c r="Q68" s="18"/>
      <c r="R68" s="97">
        <v>0</v>
      </c>
      <c r="S68" s="103"/>
      <c r="T68" s="18"/>
    </row>
    <row r="69" spans="1:20" outlineLevel="1" x14ac:dyDescent="0.2">
      <c r="A69" s="95"/>
      <c r="B69" s="95"/>
      <c r="C69" s="63" t="s">
        <v>194</v>
      </c>
      <c r="D69" s="92"/>
      <c r="E69" s="92"/>
      <c r="F69" s="96">
        <f>'8. Income Statement'!Q68</f>
        <v>0</v>
      </c>
      <c r="G69" s="103"/>
      <c r="H69" s="92"/>
      <c r="I69" s="96">
        <f>'12. Income Statement (2)'!Q67</f>
        <v>0</v>
      </c>
      <c r="J69" s="96"/>
      <c r="K69" s="103"/>
      <c r="L69" s="96">
        <f>'15. Income Statement (3)'!Q67</f>
        <v>0</v>
      </c>
      <c r="M69" s="103"/>
      <c r="N69" s="92"/>
      <c r="O69" s="97">
        <f>'Income Statement (4)'!Q67</f>
        <v>0</v>
      </c>
      <c r="P69" s="103"/>
      <c r="Q69" s="18"/>
      <c r="R69" s="97">
        <f>'Income Statement (5)'!Q67</f>
        <v>0</v>
      </c>
      <c r="S69" s="103"/>
      <c r="T69" s="18"/>
    </row>
    <row r="70" spans="1:20" outlineLevel="1" x14ac:dyDescent="0.2">
      <c r="A70" s="95"/>
      <c r="B70" s="95"/>
      <c r="C70" s="63" t="s">
        <v>195</v>
      </c>
      <c r="D70" s="92"/>
      <c r="E70" s="92"/>
      <c r="F70" s="96">
        <f>'8. Income Statement'!Q69</f>
        <v>0</v>
      </c>
      <c r="G70" s="103"/>
      <c r="H70" s="92"/>
      <c r="I70" s="96">
        <f>'12. Income Statement (2)'!Q68</f>
        <v>0</v>
      </c>
      <c r="J70" s="103"/>
      <c r="K70" s="92"/>
      <c r="L70" s="96">
        <f>'15. Income Statement (3)'!Q68</f>
        <v>0</v>
      </c>
      <c r="M70" s="103"/>
      <c r="N70" s="92"/>
      <c r="O70" s="97">
        <f>'Income Statement (4)'!Q68</f>
        <v>0</v>
      </c>
      <c r="P70" s="103"/>
      <c r="Q70" s="18"/>
      <c r="R70" s="97">
        <f>'Income Statement (5)'!Q68</f>
        <v>0</v>
      </c>
      <c r="S70" s="103"/>
      <c r="T70" s="18"/>
    </row>
    <row r="71" spans="1:20" outlineLevel="1" x14ac:dyDescent="0.2">
      <c r="A71" s="95"/>
      <c r="B71" s="95"/>
      <c r="C71" s="63" t="s">
        <v>196</v>
      </c>
      <c r="D71" s="92"/>
      <c r="E71" s="92"/>
      <c r="F71" s="96">
        <f>'8. Income Statement'!Q70</f>
        <v>0</v>
      </c>
      <c r="G71" s="103"/>
      <c r="H71" s="92"/>
      <c r="I71" s="96">
        <f>'12. Income Statement (2)'!Q69</f>
        <v>0</v>
      </c>
      <c r="J71" s="103"/>
      <c r="K71" s="92"/>
      <c r="L71" s="96">
        <f>'15. Income Statement (3)'!Q69</f>
        <v>0</v>
      </c>
      <c r="M71" s="103"/>
      <c r="N71" s="92"/>
      <c r="O71" s="97">
        <f>'Income Statement (4)'!Q69</f>
        <v>0</v>
      </c>
      <c r="P71" s="103"/>
      <c r="Q71" s="18"/>
      <c r="R71" s="97">
        <f>'Income Statement (5)'!Q69</f>
        <v>0</v>
      </c>
      <c r="S71" s="103"/>
      <c r="T71" s="18"/>
    </row>
    <row r="72" spans="1:20" outlineLevel="1" x14ac:dyDescent="0.2">
      <c r="A72" s="95"/>
      <c r="B72" s="95" t="str">
        <f>'8. Income Statement'!B71</f>
        <v xml:space="preserve">Taxes VAT </v>
      </c>
      <c r="C72" s="95"/>
      <c r="D72" s="92"/>
      <c r="E72" s="92"/>
      <c r="F72" s="96">
        <f>'8. Income Statement'!Q71</f>
        <v>0</v>
      </c>
      <c r="G72" s="103"/>
      <c r="H72" s="92"/>
      <c r="I72" s="96">
        <f>'12. Income Statement (2)'!Q71</f>
        <v>0</v>
      </c>
      <c r="J72" s="103"/>
      <c r="K72" s="92"/>
      <c r="L72" s="96">
        <f>'15. Income Statement (3)'!Q71</f>
        <v>0</v>
      </c>
      <c r="M72" s="103"/>
      <c r="N72" s="92"/>
      <c r="O72" s="96">
        <f>'Income Statement (4)'!Q71</f>
        <v>0</v>
      </c>
      <c r="P72" s="103"/>
      <c r="Q72" s="18"/>
      <c r="R72" s="96">
        <f>'Income Statement (5)'!Q71</f>
        <v>0</v>
      </c>
      <c r="S72" s="103"/>
      <c r="T72" s="18"/>
    </row>
    <row r="73" spans="1:20" x14ac:dyDescent="0.2">
      <c r="A73" s="95" t="str">
        <f>'8. Income Statement'!A72</f>
        <v>Total Other Expenses</v>
      </c>
      <c r="B73" s="95"/>
      <c r="C73" s="95"/>
      <c r="D73" s="92"/>
      <c r="E73" s="92"/>
      <c r="F73" s="97">
        <f>SUM(F63:F72)</f>
        <v>0</v>
      </c>
      <c r="G73" s="103">
        <f>IF(F73=0,0,F73/F12)</f>
        <v>0</v>
      </c>
      <c r="H73" s="92"/>
      <c r="I73" s="97">
        <f>SUM(I63:I72)</f>
        <v>0</v>
      </c>
      <c r="J73" s="103">
        <f>IF(I73=0,0,I73/I12)</f>
        <v>0</v>
      </c>
      <c r="K73" s="92"/>
      <c r="L73" s="97">
        <f>SUM(L63:L72)</f>
        <v>0</v>
      </c>
      <c r="M73" s="103">
        <f>IF(L73=0,0,L73/L12)</f>
        <v>0</v>
      </c>
      <c r="N73" s="92"/>
      <c r="O73" s="97">
        <f>SUM(O63:O72)</f>
        <v>0</v>
      </c>
      <c r="P73" s="103">
        <f>IF(O73=0,0,O73/O12)</f>
        <v>0</v>
      </c>
      <c r="Q73" s="18"/>
      <c r="R73" s="97">
        <f>SUM(R63:R72)</f>
        <v>0</v>
      </c>
      <c r="S73" s="103">
        <f>IF(R73=0,0,R73/R12)</f>
        <v>0</v>
      </c>
      <c r="T73" s="18"/>
    </row>
    <row r="74" spans="1:20" x14ac:dyDescent="0.2">
      <c r="A74" s="95"/>
      <c r="B74" s="95"/>
      <c r="C74" s="95"/>
      <c r="D74" s="92"/>
      <c r="E74" s="92"/>
      <c r="F74" s="92"/>
      <c r="G74" s="103"/>
      <c r="H74" s="92"/>
      <c r="I74" s="92"/>
      <c r="J74" s="103"/>
      <c r="K74" s="92"/>
      <c r="L74" s="92"/>
      <c r="M74" s="103"/>
      <c r="N74" s="92"/>
      <c r="O74" s="92"/>
      <c r="P74" s="103"/>
      <c r="Q74" s="18"/>
      <c r="R74" s="92"/>
      <c r="S74" s="103"/>
      <c r="T74" s="18"/>
    </row>
    <row r="75" spans="1:20" x14ac:dyDescent="0.2">
      <c r="A75" s="95" t="str">
        <f>'8. Income Statement'!A74</f>
        <v>Net Income</v>
      </c>
      <c r="B75" s="95"/>
      <c r="C75" s="95"/>
      <c r="D75" s="92"/>
      <c r="E75" s="92"/>
      <c r="F75" s="96">
        <f>'8. Income Statement'!Q74</f>
        <v>0</v>
      </c>
      <c r="G75" s="103">
        <f>IF(F75=0,0,F75/F12)</f>
        <v>0</v>
      </c>
      <c r="H75" s="92"/>
      <c r="I75" s="96">
        <f>I59-I73</f>
        <v>0</v>
      </c>
      <c r="J75" s="103">
        <f>IF(I75=0,0,I75/I12)</f>
        <v>0</v>
      </c>
      <c r="K75" s="92"/>
      <c r="L75" s="96">
        <f>L59-L73</f>
        <v>0</v>
      </c>
      <c r="M75" s="103">
        <f>IF(L75=0,0,L75/L12)</f>
        <v>0</v>
      </c>
      <c r="N75" s="92"/>
      <c r="O75" s="96">
        <f>O59-O73</f>
        <v>0</v>
      </c>
      <c r="P75" s="103">
        <f>IF(O75=0,0,O75/O12)</f>
        <v>0</v>
      </c>
      <c r="Q75" s="18"/>
      <c r="R75" s="96">
        <f>R59-R73</f>
        <v>0</v>
      </c>
      <c r="S75" s="103">
        <f>IF(R75=0,0,R75/R12)</f>
        <v>0</v>
      </c>
      <c r="T75" s="18"/>
    </row>
    <row r="76" spans="1:20" x14ac:dyDescent="0.2">
      <c r="A76" s="95"/>
      <c r="B76" s="95"/>
      <c r="C76" s="95"/>
      <c r="D76" s="92"/>
      <c r="E76" s="92"/>
      <c r="F76" s="92"/>
      <c r="G76" s="92"/>
      <c r="H76" s="92"/>
      <c r="I76" s="92"/>
      <c r="J76" s="92"/>
      <c r="K76" s="92"/>
      <c r="L76" s="92"/>
      <c r="M76" s="92"/>
      <c r="N76" s="92"/>
      <c r="O76" s="92"/>
      <c r="P76" s="18"/>
      <c r="Q76" s="18"/>
      <c r="R76" s="18"/>
      <c r="S76" s="18"/>
      <c r="T76" s="18"/>
    </row>
    <row r="77" spans="1:20" x14ac:dyDescent="0.2">
      <c r="A77" s="440" t="s">
        <v>376</v>
      </c>
      <c r="B77" s="440"/>
      <c r="C77" s="440"/>
      <c r="D77" s="440"/>
      <c r="E77" s="440"/>
      <c r="F77" s="440"/>
      <c r="G77" s="440"/>
      <c r="H77" s="440"/>
      <c r="I77" s="440"/>
      <c r="J77" s="440"/>
      <c r="K77" s="440"/>
      <c r="L77" s="440"/>
      <c r="M77" s="440"/>
      <c r="N77" s="440"/>
      <c r="O77" s="440"/>
      <c r="P77" s="440"/>
      <c r="Q77" s="440"/>
      <c r="R77" s="440"/>
      <c r="S77" s="440"/>
      <c r="T77" s="18"/>
    </row>
    <row r="78" spans="1:20" x14ac:dyDescent="0.2">
      <c r="A78" s="440"/>
      <c r="B78" s="440"/>
      <c r="C78" s="440"/>
      <c r="D78" s="440"/>
      <c r="E78" s="440"/>
      <c r="F78" s="440"/>
      <c r="G78" s="440"/>
      <c r="H78" s="440"/>
      <c r="I78" s="440"/>
      <c r="J78" s="440"/>
      <c r="K78" s="440"/>
      <c r="L78" s="440"/>
      <c r="M78" s="440"/>
      <c r="N78" s="440"/>
      <c r="O78" s="440"/>
      <c r="P78" s="440"/>
      <c r="Q78" s="440"/>
      <c r="R78" s="440"/>
      <c r="S78" s="440"/>
      <c r="T78" s="18"/>
    </row>
    <row r="79" spans="1:20" ht="23.25" x14ac:dyDescent="0.35">
      <c r="A79" s="337"/>
      <c r="B79" s="337"/>
      <c r="C79" s="338" t="s">
        <v>222</v>
      </c>
      <c r="D79" s="338" t="s">
        <v>223</v>
      </c>
      <c r="E79" s="338" t="s">
        <v>224</v>
      </c>
      <c r="F79" s="338" t="s">
        <v>225</v>
      </c>
      <c r="G79" s="338" t="s">
        <v>226</v>
      </c>
      <c r="H79" s="338" t="s">
        <v>227</v>
      </c>
      <c r="I79" s="338" t="s">
        <v>228</v>
      </c>
      <c r="J79" s="338" t="s">
        <v>229</v>
      </c>
      <c r="K79" s="338" t="s">
        <v>230</v>
      </c>
      <c r="L79" s="338" t="s">
        <v>231</v>
      </c>
      <c r="M79" s="338" t="s">
        <v>232</v>
      </c>
      <c r="N79" s="338" t="s">
        <v>233</v>
      </c>
      <c r="O79" s="338" t="s">
        <v>234</v>
      </c>
      <c r="P79" s="338" t="s">
        <v>235</v>
      </c>
      <c r="Q79" s="338" t="s">
        <v>236</v>
      </c>
      <c r="R79" s="338" t="s">
        <v>354</v>
      </c>
      <c r="S79" s="338" t="s">
        <v>355</v>
      </c>
      <c r="T79" s="18"/>
    </row>
    <row r="80" spans="1:20" ht="23.25" x14ac:dyDescent="0.35">
      <c r="A80" s="339" t="s">
        <v>215</v>
      </c>
      <c r="B80" s="339"/>
      <c r="C80" s="340">
        <f>'8. Income Statement'!E16/1000</f>
        <v>0</v>
      </c>
      <c r="D80" s="340">
        <f>'8. Income Statement'!F16/1000</f>
        <v>0</v>
      </c>
      <c r="E80" s="340">
        <f>'8. Income Statement'!G16/1000</f>
        <v>0</v>
      </c>
      <c r="F80" s="340">
        <f>'8. Income Statement'!H16/1000</f>
        <v>0</v>
      </c>
      <c r="G80" s="340">
        <f>'8. Income Statement'!I16/1000</f>
        <v>0</v>
      </c>
      <c r="H80" s="340">
        <f>'8. Income Statement'!J16/1000</f>
        <v>0</v>
      </c>
      <c r="I80" s="340">
        <f>'8. Income Statement'!K16/1000</f>
        <v>0</v>
      </c>
      <c r="J80" s="340">
        <f>'8. Income Statement'!L16/1000</f>
        <v>0</v>
      </c>
      <c r="K80" s="340">
        <f>'8. Income Statement'!M16/1000</f>
        <v>0</v>
      </c>
      <c r="L80" s="340">
        <f>'8. Income Statement'!N16/1000</f>
        <v>0</v>
      </c>
      <c r="M80" s="340">
        <f>'8. Income Statement'!O16/1000</f>
        <v>0</v>
      </c>
      <c r="N80" s="340">
        <f>'8. Income Statement'!P16/1000</f>
        <v>0</v>
      </c>
      <c r="O80" s="341">
        <f>F12/1000</f>
        <v>0</v>
      </c>
      <c r="P80" s="341">
        <f>I12/1000</f>
        <v>0</v>
      </c>
      <c r="Q80" s="341">
        <f>L12/1000</f>
        <v>0</v>
      </c>
      <c r="R80" s="341">
        <f>O12/1000</f>
        <v>0</v>
      </c>
      <c r="S80" s="341">
        <f>R12/1000</f>
        <v>0</v>
      </c>
      <c r="T80" s="18"/>
    </row>
    <row r="81" spans="1:20" ht="23.25" x14ac:dyDescent="0.35">
      <c r="A81" s="339" t="s">
        <v>23</v>
      </c>
      <c r="B81" s="339"/>
      <c r="C81" s="340">
        <f>'8. Income Statement'!E27/1000</f>
        <v>0</v>
      </c>
      <c r="D81" s="340">
        <f>'8. Income Statement'!F27/1000</f>
        <v>0</v>
      </c>
      <c r="E81" s="340">
        <f>'8. Income Statement'!G27/1000</f>
        <v>0</v>
      </c>
      <c r="F81" s="340">
        <f>'8. Income Statement'!H27/1000</f>
        <v>0</v>
      </c>
      <c r="G81" s="340">
        <f>'8. Income Statement'!I27/1000</f>
        <v>0</v>
      </c>
      <c r="H81" s="340">
        <f>'8. Income Statement'!J27/1000</f>
        <v>0</v>
      </c>
      <c r="I81" s="340">
        <f>'8. Income Statement'!K27/1000</f>
        <v>0</v>
      </c>
      <c r="J81" s="340">
        <f>'8. Income Statement'!L27/1000</f>
        <v>0</v>
      </c>
      <c r="K81" s="340">
        <f>'8. Income Statement'!M27/1000</f>
        <v>0</v>
      </c>
      <c r="L81" s="340">
        <f>'8. Income Statement'!N27/1000</f>
        <v>0</v>
      </c>
      <c r="M81" s="340">
        <f>'8. Income Statement'!O27/1000</f>
        <v>0</v>
      </c>
      <c r="N81" s="340">
        <f>'8. Income Statement'!P27/1000</f>
        <v>0</v>
      </c>
      <c r="O81" s="341">
        <f>F23/1000</f>
        <v>0</v>
      </c>
      <c r="P81" s="341">
        <f>I23/1000</f>
        <v>0</v>
      </c>
      <c r="Q81" s="341">
        <f>L23/1000</f>
        <v>0</v>
      </c>
      <c r="R81" s="341">
        <f>O23/1000</f>
        <v>0</v>
      </c>
      <c r="S81" s="341">
        <f>R23/1000</f>
        <v>0</v>
      </c>
      <c r="T81" s="18"/>
    </row>
    <row r="82" spans="1:20" ht="23.25" x14ac:dyDescent="0.35">
      <c r="A82" s="339" t="s">
        <v>216</v>
      </c>
      <c r="B82" s="339"/>
      <c r="C82" s="340">
        <f>'8. Income Statement'!E59/1000</f>
        <v>0</v>
      </c>
      <c r="D82" s="340">
        <f>'8. Income Statement'!F59/1000</f>
        <v>0</v>
      </c>
      <c r="E82" s="340">
        <f>'8. Income Statement'!G59/1000</f>
        <v>0</v>
      </c>
      <c r="F82" s="340">
        <f>'8. Income Statement'!H59/1000</f>
        <v>0</v>
      </c>
      <c r="G82" s="340">
        <f>'8. Income Statement'!I59/1000</f>
        <v>0</v>
      </c>
      <c r="H82" s="340">
        <f>'8. Income Statement'!J59/1000</f>
        <v>0</v>
      </c>
      <c r="I82" s="340">
        <f>'8. Income Statement'!K59/1000</f>
        <v>0</v>
      </c>
      <c r="J82" s="340">
        <f>'8. Income Statement'!L59/1000</f>
        <v>0</v>
      </c>
      <c r="K82" s="340">
        <f>'8. Income Statement'!M59/1000</f>
        <v>0</v>
      </c>
      <c r="L82" s="340">
        <f>'8. Income Statement'!N59/1000</f>
        <v>0</v>
      </c>
      <c r="M82" s="340">
        <f>'8. Income Statement'!O59/1000</f>
        <v>0</v>
      </c>
      <c r="N82" s="340">
        <f>'8. Income Statement'!P59/1000</f>
        <v>0</v>
      </c>
      <c r="O82" s="341">
        <f>F57/1000</f>
        <v>0</v>
      </c>
      <c r="P82" s="341">
        <f>I57/1000</f>
        <v>0</v>
      </c>
      <c r="Q82" s="341">
        <f>L57/1000</f>
        <v>0</v>
      </c>
      <c r="R82" s="341">
        <f>O57/1000</f>
        <v>0</v>
      </c>
      <c r="S82" s="341">
        <f>R57/1000</f>
        <v>0</v>
      </c>
      <c r="T82" s="18"/>
    </row>
    <row r="83" spans="1:20" ht="23.25" x14ac:dyDescent="0.35">
      <c r="A83" s="339" t="s">
        <v>217</v>
      </c>
      <c r="B83" s="339"/>
      <c r="C83" s="340">
        <f>'8. Income Statement'!E75/1000</f>
        <v>0</v>
      </c>
      <c r="D83" s="340">
        <f>'8. Income Statement'!F75/1000</f>
        <v>0</v>
      </c>
      <c r="E83" s="340">
        <f>'8. Income Statement'!G75/1000</f>
        <v>0</v>
      </c>
      <c r="F83" s="340">
        <f>'8. Income Statement'!H75/1000</f>
        <v>0</v>
      </c>
      <c r="G83" s="340">
        <f>'8. Income Statement'!I75/1000</f>
        <v>0</v>
      </c>
      <c r="H83" s="340">
        <f>'8. Income Statement'!J75/1000</f>
        <v>0</v>
      </c>
      <c r="I83" s="340">
        <f>'8. Income Statement'!K75/1000</f>
        <v>0</v>
      </c>
      <c r="J83" s="340">
        <f>'8. Income Statement'!L75/1000</f>
        <v>0</v>
      </c>
      <c r="K83" s="340">
        <f>'8. Income Statement'!M75/1000</f>
        <v>0</v>
      </c>
      <c r="L83" s="340">
        <f>'8. Income Statement'!N75/1000</f>
        <v>0</v>
      </c>
      <c r="M83" s="340">
        <f>'8. Income Statement'!O75/1000</f>
        <v>0</v>
      </c>
      <c r="N83" s="340">
        <f>'8. Income Statement'!P75/1000</f>
        <v>0</v>
      </c>
      <c r="O83" s="341">
        <f>$F$59/1000</f>
        <v>0</v>
      </c>
      <c r="P83" s="341">
        <f>$I$59/1000</f>
        <v>0</v>
      </c>
      <c r="Q83" s="341">
        <f>$L$59/1000</f>
        <v>0</v>
      </c>
      <c r="R83" s="341">
        <f>O59/1000</f>
        <v>0</v>
      </c>
      <c r="S83" s="341">
        <f>R59/1000</f>
        <v>0</v>
      </c>
      <c r="T83" s="18"/>
    </row>
    <row r="84" spans="1:20" ht="23.25" x14ac:dyDescent="0.35">
      <c r="A84" s="339" t="s">
        <v>218</v>
      </c>
      <c r="B84" s="339"/>
      <c r="C84" s="340">
        <f>'8. Income Statement'!E74/1000</f>
        <v>0</v>
      </c>
      <c r="D84" s="340">
        <f>'8. Income Statement'!F74/1000</f>
        <v>0</v>
      </c>
      <c r="E84" s="340">
        <f>'8. Income Statement'!G74/1000</f>
        <v>0</v>
      </c>
      <c r="F84" s="340">
        <f>'8. Income Statement'!H74/1000</f>
        <v>0</v>
      </c>
      <c r="G84" s="340">
        <f>'8. Income Statement'!I74/1000</f>
        <v>0</v>
      </c>
      <c r="H84" s="340">
        <f>'8. Income Statement'!J74/1000</f>
        <v>0</v>
      </c>
      <c r="I84" s="340">
        <f>'8. Income Statement'!K74/1000</f>
        <v>0</v>
      </c>
      <c r="J84" s="340">
        <f>'8. Income Statement'!L74/1000</f>
        <v>0</v>
      </c>
      <c r="K84" s="340">
        <f>'8. Income Statement'!M74/1000</f>
        <v>0</v>
      </c>
      <c r="L84" s="340">
        <f>'8. Income Statement'!N74/1000</f>
        <v>0</v>
      </c>
      <c r="M84" s="340">
        <f>'8. Income Statement'!O74/1000</f>
        <v>0</v>
      </c>
      <c r="N84" s="340">
        <f>'8. Income Statement'!P74/1000</f>
        <v>0</v>
      </c>
      <c r="O84" s="341">
        <f>$F$75/1000</f>
        <v>0</v>
      </c>
      <c r="P84" s="341">
        <f>$I$75/1000</f>
        <v>0</v>
      </c>
      <c r="Q84" s="341">
        <f>$L$75/1000</f>
        <v>0</v>
      </c>
      <c r="R84" s="341">
        <f>O75/1000</f>
        <v>0</v>
      </c>
      <c r="S84" s="341">
        <f>R75/1000</f>
        <v>0</v>
      </c>
      <c r="T84" s="18"/>
    </row>
    <row r="85" spans="1:20" ht="23.25" x14ac:dyDescent="0.35">
      <c r="A85" s="339"/>
      <c r="B85" s="339"/>
      <c r="C85" s="342"/>
      <c r="D85" s="340"/>
      <c r="E85" s="340"/>
      <c r="F85" s="340"/>
      <c r="G85" s="340"/>
      <c r="H85" s="340"/>
      <c r="I85" s="340"/>
      <c r="J85" s="340"/>
      <c r="K85" s="340"/>
      <c r="L85" s="340"/>
      <c r="M85" s="340"/>
      <c r="N85" s="340"/>
      <c r="O85" s="341"/>
      <c r="P85" s="341"/>
      <c r="Q85" s="341"/>
      <c r="R85" s="341"/>
      <c r="S85" s="341"/>
      <c r="T85" s="18"/>
    </row>
    <row r="86" spans="1:20" ht="23.25" x14ac:dyDescent="0.35">
      <c r="A86" s="339" t="s">
        <v>237</v>
      </c>
      <c r="B86" s="339"/>
      <c r="C86" s="343" t="e">
        <f t="shared" ref="C86:I86" si="0">C81/C80</f>
        <v>#DIV/0!</v>
      </c>
      <c r="D86" s="343" t="e">
        <f t="shared" si="0"/>
        <v>#DIV/0!</v>
      </c>
      <c r="E86" s="343" t="e">
        <f t="shared" si="0"/>
        <v>#DIV/0!</v>
      </c>
      <c r="F86" s="343" t="e">
        <f t="shared" si="0"/>
        <v>#DIV/0!</v>
      </c>
      <c r="G86" s="343" t="e">
        <f t="shared" si="0"/>
        <v>#DIV/0!</v>
      </c>
      <c r="H86" s="343" t="e">
        <f t="shared" si="0"/>
        <v>#DIV/0!</v>
      </c>
      <c r="I86" s="343" t="e">
        <f t="shared" si="0"/>
        <v>#DIV/0!</v>
      </c>
      <c r="J86" s="343" t="e">
        <f>J81/J80</f>
        <v>#DIV/0!</v>
      </c>
      <c r="K86" s="343" t="e">
        <f>K81/K80</f>
        <v>#DIV/0!</v>
      </c>
      <c r="L86" s="343" t="e">
        <f>L81/L80</f>
        <v>#DIV/0!</v>
      </c>
      <c r="M86" s="343" t="e">
        <f>M81/M80</f>
        <v>#DIV/0!</v>
      </c>
      <c r="N86" s="343" t="e">
        <f t="shared" ref="N86:S86" si="1">N81/N80</f>
        <v>#DIV/0!</v>
      </c>
      <c r="O86" s="344" t="e">
        <f t="shared" si="1"/>
        <v>#DIV/0!</v>
      </c>
      <c r="P86" s="344" t="e">
        <f t="shared" si="1"/>
        <v>#DIV/0!</v>
      </c>
      <c r="Q86" s="344" t="e">
        <f t="shared" si="1"/>
        <v>#DIV/0!</v>
      </c>
      <c r="R86" s="344" t="e">
        <f t="shared" si="1"/>
        <v>#DIV/0!</v>
      </c>
      <c r="S86" s="344" t="e">
        <f t="shared" si="1"/>
        <v>#DIV/0!</v>
      </c>
      <c r="T86" s="18"/>
    </row>
    <row r="87" spans="1:20" ht="23.25" x14ac:dyDescent="0.35">
      <c r="A87" s="339" t="s">
        <v>238</v>
      </c>
      <c r="B87" s="339"/>
      <c r="C87" s="343" t="e">
        <f t="shared" ref="C87:I87" si="2">C83/C80</f>
        <v>#DIV/0!</v>
      </c>
      <c r="D87" s="343" t="e">
        <f t="shared" si="2"/>
        <v>#DIV/0!</v>
      </c>
      <c r="E87" s="343" t="e">
        <f t="shared" si="2"/>
        <v>#DIV/0!</v>
      </c>
      <c r="F87" s="343" t="e">
        <f t="shared" si="2"/>
        <v>#DIV/0!</v>
      </c>
      <c r="G87" s="343" t="e">
        <f t="shared" si="2"/>
        <v>#DIV/0!</v>
      </c>
      <c r="H87" s="343" t="e">
        <f t="shared" si="2"/>
        <v>#DIV/0!</v>
      </c>
      <c r="I87" s="343" t="e">
        <f t="shared" si="2"/>
        <v>#DIV/0!</v>
      </c>
      <c r="J87" s="343" t="e">
        <f>J83/J80</f>
        <v>#DIV/0!</v>
      </c>
      <c r="K87" s="343" t="e">
        <f>K83/K80</f>
        <v>#DIV/0!</v>
      </c>
      <c r="L87" s="343" t="e">
        <f>L83/L80</f>
        <v>#DIV/0!</v>
      </c>
      <c r="M87" s="343" t="e">
        <f>M83/M80</f>
        <v>#DIV/0!</v>
      </c>
      <c r="N87" s="343" t="e">
        <f t="shared" ref="N87:S87" si="3">N83/N80</f>
        <v>#DIV/0!</v>
      </c>
      <c r="O87" s="344" t="e">
        <f t="shared" si="3"/>
        <v>#DIV/0!</v>
      </c>
      <c r="P87" s="344" t="e">
        <f t="shared" si="3"/>
        <v>#DIV/0!</v>
      </c>
      <c r="Q87" s="344" t="e">
        <f t="shared" si="3"/>
        <v>#DIV/0!</v>
      </c>
      <c r="R87" s="344" t="e">
        <f t="shared" si="3"/>
        <v>#DIV/0!</v>
      </c>
      <c r="S87" s="344" t="e">
        <f t="shared" si="3"/>
        <v>#DIV/0!</v>
      </c>
      <c r="T87" s="18"/>
    </row>
    <row r="88" spans="1:20" ht="23.25" x14ac:dyDescent="0.35">
      <c r="A88" s="339" t="s">
        <v>239</v>
      </c>
      <c r="B88" s="339"/>
      <c r="C88" s="343" t="e">
        <f t="shared" ref="C88:I88" si="4">C84/C80</f>
        <v>#DIV/0!</v>
      </c>
      <c r="D88" s="343" t="e">
        <f t="shared" si="4"/>
        <v>#DIV/0!</v>
      </c>
      <c r="E88" s="343" t="e">
        <f t="shared" si="4"/>
        <v>#DIV/0!</v>
      </c>
      <c r="F88" s="343" t="e">
        <f t="shared" si="4"/>
        <v>#DIV/0!</v>
      </c>
      <c r="G88" s="343" t="e">
        <f t="shared" si="4"/>
        <v>#DIV/0!</v>
      </c>
      <c r="H88" s="343" t="e">
        <f t="shared" si="4"/>
        <v>#DIV/0!</v>
      </c>
      <c r="I88" s="343" t="e">
        <f t="shared" si="4"/>
        <v>#DIV/0!</v>
      </c>
      <c r="J88" s="343" t="e">
        <f>J84/J80</f>
        <v>#DIV/0!</v>
      </c>
      <c r="K88" s="343" t="e">
        <f>K84/K80</f>
        <v>#DIV/0!</v>
      </c>
      <c r="L88" s="343" t="e">
        <f>L84/L80</f>
        <v>#DIV/0!</v>
      </c>
      <c r="M88" s="343" t="e">
        <f>M84/M80</f>
        <v>#DIV/0!</v>
      </c>
      <c r="N88" s="343" t="e">
        <f t="shared" ref="N88:S88" si="5">N84/N80</f>
        <v>#DIV/0!</v>
      </c>
      <c r="O88" s="344" t="e">
        <f t="shared" si="5"/>
        <v>#DIV/0!</v>
      </c>
      <c r="P88" s="344" t="e">
        <f t="shared" si="5"/>
        <v>#DIV/0!</v>
      </c>
      <c r="Q88" s="344" t="e">
        <f t="shared" si="5"/>
        <v>#DIV/0!</v>
      </c>
      <c r="R88" s="344" t="e">
        <f t="shared" si="5"/>
        <v>#DIV/0!</v>
      </c>
      <c r="S88" s="344" t="e">
        <f t="shared" si="5"/>
        <v>#DIV/0!</v>
      </c>
      <c r="T88" s="18"/>
    </row>
    <row r="89" spans="1:20" ht="23.25" x14ac:dyDescent="0.35">
      <c r="A89" s="339"/>
      <c r="B89" s="339"/>
      <c r="C89" s="342"/>
      <c r="D89" s="340"/>
      <c r="E89" s="340"/>
      <c r="F89" s="340"/>
      <c r="G89" s="340"/>
      <c r="H89" s="340"/>
      <c r="I89" s="340"/>
      <c r="J89" s="340"/>
      <c r="K89" s="340"/>
      <c r="L89" s="340"/>
      <c r="M89" s="340"/>
      <c r="N89" s="340"/>
      <c r="O89" s="341"/>
      <c r="P89" s="341"/>
      <c r="Q89" s="341"/>
      <c r="R89" s="341"/>
      <c r="S89" s="341"/>
      <c r="T89" s="18"/>
    </row>
    <row r="90" spans="1:20" ht="23.25" x14ac:dyDescent="0.35">
      <c r="A90" s="339" t="s">
        <v>220</v>
      </c>
      <c r="B90" s="339"/>
      <c r="C90" s="342">
        <f>'9. Cash Flow Statement'!E31/1000</f>
        <v>0</v>
      </c>
      <c r="D90" s="342">
        <f>'9. Cash Flow Statement'!F31/1000</f>
        <v>0</v>
      </c>
      <c r="E90" s="342">
        <f>'9. Cash Flow Statement'!G31/1000</f>
        <v>0</v>
      </c>
      <c r="F90" s="342">
        <f>'9. Cash Flow Statement'!H31/1000</f>
        <v>0</v>
      </c>
      <c r="G90" s="342">
        <f>'9. Cash Flow Statement'!I31/1000</f>
        <v>0</v>
      </c>
      <c r="H90" s="342">
        <f>'9. Cash Flow Statement'!J31/1000</f>
        <v>0</v>
      </c>
      <c r="I90" s="342">
        <f>'9. Cash Flow Statement'!K31/1000</f>
        <v>0</v>
      </c>
      <c r="J90" s="342">
        <f>'9. Cash Flow Statement'!L31/1000</f>
        <v>0</v>
      </c>
      <c r="K90" s="342">
        <f>'9. Cash Flow Statement'!M31/1000</f>
        <v>0</v>
      </c>
      <c r="L90" s="342">
        <f>'9. Cash Flow Statement'!N31/1000</f>
        <v>0</v>
      </c>
      <c r="M90" s="342">
        <f>'9. Cash Flow Statement'!O31/1000</f>
        <v>0</v>
      </c>
      <c r="N90" s="342">
        <f>'9. Cash Flow Statement'!P31/1000</f>
        <v>0</v>
      </c>
      <c r="O90" s="345">
        <f>'9. Cash Flow Statement'!$Q$31/1000</f>
        <v>0</v>
      </c>
      <c r="P90" s="345">
        <f>P84</f>
        <v>0</v>
      </c>
      <c r="Q90" s="345">
        <f>Q84</f>
        <v>0</v>
      </c>
      <c r="R90" s="345">
        <f>R84</f>
        <v>0</v>
      </c>
      <c r="S90" s="345">
        <f>S84</f>
        <v>0</v>
      </c>
      <c r="T90" s="18"/>
    </row>
    <row r="91" spans="1:20" ht="23.25" x14ac:dyDescent="0.35">
      <c r="A91" s="339" t="s">
        <v>221</v>
      </c>
      <c r="B91" s="339"/>
      <c r="C91" s="346">
        <f>'9. Cash Flow Statement'!E37/1000</f>
        <v>0</v>
      </c>
      <c r="D91" s="346">
        <f>'9. Cash Flow Statement'!F37/1000</f>
        <v>0</v>
      </c>
      <c r="E91" s="346">
        <f>'9. Cash Flow Statement'!G37/1000</f>
        <v>0</v>
      </c>
      <c r="F91" s="346">
        <f>'9. Cash Flow Statement'!H37/1000</f>
        <v>0</v>
      </c>
      <c r="G91" s="346">
        <f>'9. Cash Flow Statement'!I37/1000</f>
        <v>0</v>
      </c>
      <c r="H91" s="346">
        <f>'9. Cash Flow Statement'!J37/1000</f>
        <v>0</v>
      </c>
      <c r="I91" s="346">
        <f>'9. Cash Flow Statement'!K37/1000</f>
        <v>0</v>
      </c>
      <c r="J91" s="346">
        <f>'9. Cash Flow Statement'!L37/1000</f>
        <v>0</v>
      </c>
      <c r="K91" s="346">
        <f>'9. Cash Flow Statement'!M37/1000</f>
        <v>0</v>
      </c>
      <c r="L91" s="346">
        <f>'9. Cash Flow Statement'!N37/1000</f>
        <v>0</v>
      </c>
      <c r="M91" s="346">
        <f>'9. Cash Flow Statement'!O37/1000</f>
        <v>0</v>
      </c>
      <c r="N91" s="346">
        <f>'9. Cash Flow Statement'!P37/1000</f>
        <v>0</v>
      </c>
      <c r="O91" s="341">
        <f>$N$91</f>
        <v>0</v>
      </c>
      <c r="P91" s="341">
        <f>O91+P90</f>
        <v>0</v>
      </c>
      <c r="Q91" s="341">
        <f>P91+Q90</f>
        <v>0</v>
      </c>
      <c r="R91" s="341">
        <f>Q91+R90</f>
        <v>0</v>
      </c>
      <c r="S91" s="341">
        <f>R91+S90</f>
        <v>0</v>
      </c>
      <c r="T91" s="18"/>
    </row>
    <row r="92" spans="1:20" x14ac:dyDescent="0.2">
      <c r="A92" s="258"/>
      <c r="B92" s="258"/>
      <c r="C92" s="258"/>
      <c r="D92" s="18"/>
      <c r="E92" s="18"/>
      <c r="F92" s="18"/>
      <c r="G92" s="18"/>
      <c r="H92" s="18"/>
      <c r="I92" s="18"/>
      <c r="J92" s="18"/>
      <c r="K92" s="18"/>
      <c r="L92" s="18"/>
      <c r="M92" s="18"/>
      <c r="N92" s="18"/>
      <c r="O92" s="18"/>
      <c r="P92" s="18"/>
      <c r="Q92" s="18"/>
      <c r="R92" s="18"/>
      <c r="S92" s="18"/>
      <c r="T92" s="18"/>
    </row>
    <row r="93" spans="1:20" x14ac:dyDescent="0.2">
      <c r="A93" s="258"/>
      <c r="B93" s="258"/>
      <c r="C93" s="258"/>
      <c r="D93" s="18"/>
      <c r="E93" s="18"/>
      <c r="F93" s="18"/>
      <c r="G93" s="18"/>
      <c r="H93" s="18"/>
      <c r="I93" s="18"/>
      <c r="J93" s="18"/>
      <c r="K93" s="18"/>
      <c r="L93" s="18"/>
      <c r="M93" s="18"/>
      <c r="N93" s="18"/>
      <c r="O93" s="18"/>
      <c r="P93" s="18"/>
      <c r="Q93" s="18"/>
      <c r="R93" s="18"/>
      <c r="S93" s="18"/>
      <c r="T93" s="18"/>
    </row>
    <row r="94" spans="1:20" x14ac:dyDescent="0.2">
      <c r="A94" s="258"/>
      <c r="B94" s="258"/>
      <c r="C94" s="258"/>
      <c r="D94" s="18"/>
      <c r="E94" s="18"/>
      <c r="F94" s="18"/>
      <c r="G94" s="18"/>
      <c r="H94" s="18"/>
      <c r="I94" s="18"/>
      <c r="J94" s="18"/>
      <c r="K94" s="18"/>
      <c r="L94" s="18"/>
      <c r="M94" s="18"/>
      <c r="N94" s="18"/>
      <c r="O94" s="18"/>
      <c r="P94" s="18"/>
      <c r="Q94" s="18"/>
      <c r="R94" s="18"/>
      <c r="S94" s="18"/>
      <c r="T94" s="18"/>
    </row>
    <row r="142" spans="1:17" x14ac:dyDescent="0.2">
      <c r="A142" s="238"/>
      <c r="B142" s="238"/>
      <c r="C142" s="238"/>
      <c r="D142" s="239"/>
      <c r="E142" s="239"/>
      <c r="F142" s="239"/>
      <c r="G142" s="239"/>
      <c r="H142" s="239"/>
      <c r="I142" s="239"/>
      <c r="J142" s="239"/>
      <c r="K142" s="239"/>
      <c r="L142" s="239"/>
      <c r="M142" s="239"/>
      <c r="N142" s="239"/>
      <c r="O142" s="239"/>
      <c r="P142" s="239"/>
      <c r="Q142" s="239"/>
    </row>
    <row r="143" spans="1:17" x14ac:dyDescent="0.2">
      <c r="A143" s="238"/>
      <c r="B143" s="238"/>
      <c r="C143" s="238"/>
      <c r="D143" s="239"/>
      <c r="E143" s="239"/>
      <c r="F143" s="239"/>
      <c r="G143" s="239"/>
      <c r="H143" s="239"/>
      <c r="I143" s="239"/>
      <c r="J143" s="239"/>
      <c r="K143" s="239"/>
      <c r="L143" s="239"/>
      <c r="M143" s="239"/>
      <c r="N143" s="239"/>
      <c r="O143" s="239"/>
      <c r="P143" s="239"/>
      <c r="Q143" s="239"/>
    </row>
    <row r="144" spans="1:17" x14ac:dyDescent="0.2">
      <c r="A144" s="238"/>
      <c r="B144" s="238"/>
      <c r="C144" s="238"/>
      <c r="D144" s="239"/>
      <c r="E144" s="239"/>
      <c r="F144" s="239"/>
      <c r="G144" s="239"/>
      <c r="H144" s="239"/>
      <c r="I144" s="239"/>
      <c r="J144" s="239"/>
      <c r="K144" s="239"/>
      <c r="L144" s="239"/>
      <c r="M144" s="239"/>
      <c r="N144" s="239"/>
      <c r="O144" s="239"/>
      <c r="P144" s="239"/>
      <c r="Q144" s="239"/>
    </row>
    <row r="145" spans="1:19" x14ac:dyDescent="0.2">
      <c r="A145" s="238"/>
      <c r="B145" s="238"/>
      <c r="C145" s="238"/>
      <c r="D145" s="239"/>
      <c r="E145" s="239"/>
      <c r="F145" s="239"/>
      <c r="G145" s="239"/>
      <c r="H145" s="239"/>
      <c r="I145" s="239"/>
      <c r="J145" s="239"/>
      <c r="K145" s="239"/>
      <c r="L145" s="239"/>
      <c r="M145" s="239"/>
      <c r="N145" s="239"/>
      <c r="O145" s="239"/>
      <c r="P145" s="239"/>
      <c r="Q145" s="239"/>
    </row>
    <row r="146" spans="1:19" x14ac:dyDescent="0.2">
      <c r="A146" s="238"/>
      <c r="B146" s="238"/>
      <c r="C146" s="238"/>
      <c r="D146" s="239"/>
      <c r="E146" s="239"/>
      <c r="F146" s="239"/>
      <c r="G146" s="239"/>
      <c r="H146" s="239"/>
      <c r="I146" s="239"/>
      <c r="J146" s="239"/>
      <c r="K146" s="239"/>
      <c r="L146" s="239"/>
      <c r="M146" s="239"/>
      <c r="N146" s="239"/>
      <c r="O146" s="239"/>
      <c r="P146" s="239"/>
      <c r="Q146" s="239"/>
    </row>
    <row r="147" spans="1:19" x14ac:dyDescent="0.2">
      <c r="A147" s="238"/>
      <c r="B147" s="238"/>
      <c r="C147" s="238"/>
      <c r="D147" s="239"/>
      <c r="E147" s="239"/>
      <c r="F147" s="239"/>
      <c r="G147" s="239"/>
      <c r="H147" s="239"/>
      <c r="I147" s="239"/>
      <c r="J147" s="239"/>
      <c r="K147" s="239"/>
      <c r="L147" s="239"/>
      <c r="M147" s="239"/>
      <c r="N147" s="239"/>
      <c r="O147" s="239"/>
      <c r="P147" s="239"/>
      <c r="Q147" s="239"/>
      <c r="R147" s="239"/>
      <c r="S147" s="239"/>
    </row>
    <row r="148" spans="1:19" x14ac:dyDescent="0.2">
      <c r="A148" s="238"/>
      <c r="B148" s="238"/>
      <c r="C148" s="238"/>
      <c r="D148" s="239"/>
      <c r="E148" s="239"/>
      <c r="F148" s="239"/>
      <c r="G148" s="239"/>
      <c r="H148" s="239"/>
      <c r="I148" s="239"/>
      <c r="J148" s="239"/>
      <c r="K148" s="239"/>
      <c r="L148" s="239"/>
      <c r="M148" s="239"/>
      <c r="N148" s="239"/>
      <c r="O148" s="239"/>
      <c r="P148" s="239"/>
      <c r="Q148" s="239"/>
      <c r="R148" s="239"/>
      <c r="S148" s="239"/>
    </row>
    <row r="149" spans="1:19" x14ac:dyDescent="0.2">
      <c r="A149" s="238"/>
      <c r="B149" s="238"/>
      <c r="C149" s="238"/>
      <c r="D149" s="239"/>
      <c r="E149" s="239"/>
      <c r="F149" s="239"/>
      <c r="G149" s="239"/>
      <c r="H149" s="239"/>
      <c r="I149" s="239"/>
      <c r="J149" s="239"/>
      <c r="K149" s="239"/>
      <c r="L149" s="239"/>
      <c r="M149" s="239"/>
      <c r="N149" s="239"/>
      <c r="O149" s="239"/>
      <c r="P149" s="239"/>
      <c r="Q149" s="239"/>
      <c r="R149" s="239"/>
      <c r="S149" s="239"/>
    </row>
    <row r="150" spans="1:19" x14ac:dyDescent="0.2">
      <c r="A150" s="238"/>
      <c r="B150" s="238"/>
      <c r="C150" s="238"/>
      <c r="D150" s="239"/>
      <c r="E150" s="239"/>
      <c r="F150" s="239"/>
      <c r="G150" s="239"/>
      <c r="H150" s="239"/>
      <c r="I150" s="239"/>
      <c r="J150" s="239"/>
      <c r="K150" s="239"/>
      <c r="L150" s="239"/>
      <c r="M150" s="239"/>
      <c r="N150" s="239"/>
      <c r="O150" s="239"/>
      <c r="P150" s="239"/>
      <c r="Q150" s="239"/>
      <c r="R150" s="239"/>
      <c r="S150" s="239"/>
    </row>
    <row r="151" spans="1:19" x14ac:dyDescent="0.2">
      <c r="A151" s="238"/>
      <c r="B151" s="238"/>
      <c r="C151" s="238"/>
      <c r="D151" s="239"/>
      <c r="E151" s="239"/>
      <c r="F151" s="239"/>
      <c r="G151" s="239"/>
      <c r="H151" s="239"/>
      <c r="I151" s="239"/>
      <c r="J151" s="239"/>
      <c r="K151" s="239"/>
      <c r="L151" s="239"/>
      <c r="M151" s="239"/>
      <c r="N151" s="239"/>
      <c r="O151" s="239"/>
      <c r="P151" s="239"/>
      <c r="Q151" s="239"/>
      <c r="R151" s="239"/>
      <c r="S151" s="239"/>
    </row>
    <row r="152" spans="1:19" x14ac:dyDescent="0.2">
      <c r="A152" s="238"/>
      <c r="B152" s="241"/>
      <c r="C152" s="439" t="s">
        <v>241</v>
      </c>
      <c r="D152" s="439"/>
      <c r="E152" s="439"/>
      <c r="F152" s="439"/>
      <c r="G152" s="240"/>
      <c r="H152" s="240"/>
      <c r="I152" s="239"/>
      <c r="J152" s="239"/>
      <c r="K152" s="239"/>
      <c r="L152" s="239"/>
      <c r="M152" s="239"/>
      <c r="N152" s="239"/>
      <c r="O152" s="239"/>
      <c r="P152" s="239"/>
      <c r="Q152" s="239"/>
      <c r="R152" s="239"/>
      <c r="S152" s="239"/>
    </row>
    <row r="153" spans="1:19" x14ac:dyDescent="0.2">
      <c r="A153" s="238"/>
      <c r="B153" s="241"/>
      <c r="C153" s="241"/>
      <c r="D153" s="242" t="s">
        <v>240</v>
      </c>
      <c r="E153" s="242" t="s">
        <v>235</v>
      </c>
      <c r="F153" s="242" t="s">
        <v>236</v>
      </c>
      <c r="G153" s="240" t="s">
        <v>354</v>
      </c>
      <c r="H153" s="240" t="s">
        <v>355</v>
      </c>
      <c r="I153" s="239"/>
      <c r="J153" s="239"/>
      <c r="K153" s="239"/>
      <c r="L153" s="239"/>
      <c r="M153" s="239"/>
      <c r="N153" s="239"/>
      <c r="O153" s="239"/>
      <c r="P153" s="239"/>
      <c r="Q153" s="239"/>
      <c r="R153" s="239"/>
      <c r="S153" s="239"/>
    </row>
    <row r="154" spans="1:19" x14ac:dyDescent="0.2">
      <c r="A154" s="238"/>
      <c r="B154" s="241"/>
      <c r="C154" s="241" t="s">
        <v>215</v>
      </c>
      <c r="D154" s="243">
        <f t="shared" ref="D154:F155" si="6">O80</f>
        <v>0</v>
      </c>
      <c r="E154" s="243">
        <f t="shared" si="6"/>
        <v>0</v>
      </c>
      <c r="F154" s="243">
        <f t="shared" si="6"/>
        <v>0</v>
      </c>
      <c r="G154" s="243">
        <f>R80</f>
        <v>0</v>
      </c>
      <c r="H154" s="243">
        <f>S80</f>
        <v>0</v>
      </c>
      <c r="I154" s="239"/>
      <c r="J154" s="239"/>
      <c r="K154" s="239"/>
      <c r="L154" s="239"/>
      <c r="M154" s="239"/>
      <c r="N154" s="239"/>
      <c r="O154" s="239"/>
      <c r="P154" s="239"/>
      <c r="Q154" s="239"/>
      <c r="R154" s="239"/>
      <c r="S154" s="239"/>
    </row>
    <row r="155" spans="1:19" x14ac:dyDescent="0.2">
      <c r="A155" s="238"/>
      <c r="B155" s="241"/>
      <c r="C155" s="241" t="s">
        <v>23</v>
      </c>
      <c r="D155" s="243">
        <f t="shared" si="6"/>
        <v>0</v>
      </c>
      <c r="E155" s="243">
        <f t="shared" si="6"/>
        <v>0</v>
      </c>
      <c r="F155" s="243">
        <f t="shared" si="6"/>
        <v>0</v>
      </c>
      <c r="G155" s="243">
        <f>R81</f>
        <v>0</v>
      </c>
      <c r="H155" s="243">
        <f>S81</f>
        <v>0</v>
      </c>
      <c r="I155" s="239"/>
      <c r="J155" s="239"/>
      <c r="K155" s="239"/>
      <c r="L155" s="239"/>
      <c r="M155" s="239"/>
      <c r="N155" s="239"/>
      <c r="O155" s="239"/>
      <c r="P155" s="239"/>
      <c r="Q155" s="239"/>
      <c r="R155" s="239"/>
      <c r="S155" s="239"/>
    </row>
    <row r="156" spans="1:19" x14ac:dyDescent="0.2">
      <c r="A156" s="238"/>
      <c r="B156" s="241"/>
      <c r="C156" s="241" t="s">
        <v>217</v>
      </c>
      <c r="D156" s="243">
        <f t="shared" ref="D156:F157" si="7">O83</f>
        <v>0</v>
      </c>
      <c r="E156" s="243">
        <f t="shared" si="7"/>
        <v>0</v>
      </c>
      <c r="F156" s="244">
        <f t="shared" si="7"/>
        <v>0</v>
      </c>
      <c r="G156" s="244">
        <f>R83</f>
        <v>0</v>
      </c>
      <c r="H156" s="244">
        <f>S83</f>
        <v>0</v>
      </c>
      <c r="I156" s="239"/>
      <c r="J156" s="239"/>
      <c r="K156" s="239"/>
      <c r="L156" s="239"/>
      <c r="M156" s="239"/>
      <c r="N156" s="239"/>
      <c r="O156" s="239"/>
      <c r="P156" s="239"/>
      <c r="Q156" s="239"/>
      <c r="R156" s="239"/>
      <c r="S156" s="239"/>
    </row>
    <row r="157" spans="1:19" x14ac:dyDescent="0.2">
      <c r="A157" s="238"/>
      <c r="B157" s="241"/>
      <c r="C157" s="241" t="s">
        <v>218</v>
      </c>
      <c r="D157" s="243">
        <f t="shared" si="7"/>
        <v>0</v>
      </c>
      <c r="E157" s="243">
        <f t="shared" si="7"/>
        <v>0</v>
      </c>
      <c r="F157" s="244">
        <f t="shared" si="7"/>
        <v>0</v>
      </c>
      <c r="G157" s="244">
        <f>R84</f>
        <v>0</v>
      </c>
      <c r="H157" s="244">
        <f>S84</f>
        <v>0</v>
      </c>
      <c r="I157" s="239"/>
      <c r="J157" s="239"/>
      <c r="K157" s="239"/>
      <c r="L157" s="239"/>
      <c r="M157" s="239"/>
      <c r="N157" s="239"/>
      <c r="O157" s="239"/>
      <c r="P157" s="239"/>
      <c r="Q157" s="239"/>
      <c r="R157" s="239"/>
      <c r="S157" s="239"/>
    </row>
    <row r="158" spans="1:19" x14ac:dyDescent="0.2">
      <c r="A158" s="238"/>
      <c r="B158" s="241"/>
      <c r="C158" s="439" t="s">
        <v>243</v>
      </c>
      <c r="D158" s="439"/>
      <c r="E158" s="439"/>
      <c r="F158" s="439"/>
      <c r="G158" s="240"/>
      <c r="H158" s="240"/>
      <c r="I158" s="239"/>
      <c r="J158" s="239"/>
      <c r="K158" s="239"/>
      <c r="L158" s="239"/>
      <c r="M158" s="239"/>
      <c r="N158" s="239"/>
      <c r="O158" s="239"/>
      <c r="P158" s="239"/>
      <c r="Q158" s="239"/>
      <c r="R158" s="239"/>
      <c r="S158" s="239"/>
    </row>
    <row r="159" spans="1:19" x14ac:dyDescent="0.2">
      <c r="A159" s="238"/>
      <c r="B159" s="241"/>
      <c r="C159" s="241"/>
      <c r="D159" s="243" t="s">
        <v>240</v>
      </c>
      <c r="E159" s="243" t="s">
        <v>235</v>
      </c>
      <c r="F159" s="244" t="s">
        <v>236</v>
      </c>
      <c r="G159" s="240" t="s">
        <v>354</v>
      </c>
      <c r="H159" s="240" t="s">
        <v>355</v>
      </c>
      <c r="I159" s="239"/>
      <c r="J159" s="239"/>
      <c r="K159" s="239"/>
      <c r="L159" s="239"/>
      <c r="M159" s="239"/>
      <c r="N159" s="239"/>
      <c r="O159" s="239"/>
      <c r="P159" s="239"/>
      <c r="Q159" s="239"/>
      <c r="R159" s="239"/>
      <c r="S159" s="239"/>
    </row>
    <row r="160" spans="1:19" x14ac:dyDescent="0.2">
      <c r="A160" s="238"/>
      <c r="B160" s="241"/>
      <c r="C160" s="241" t="s">
        <v>220</v>
      </c>
      <c r="D160" s="243">
        <f t="shared" ref="D160:F161" si="8">O90</f>
        <v>0</v>
      </c>
      <c r="E160" s="243">
        <f t="shared" si="8"/>
        <v>0</v>
      </c>
      <c r="F160" s="243">
        <f t="shared" si="8"/>
        <v>0</v>
      </c>
      <c r="G160" s="243">
        <f>R90</f>
        <v>0</v>
      </c>
      <c r="H160" s="243">
        <f>S90</f>
        <v>0</v>
      </c>
      <c r="I160" s="239"/>
      <c r="J160" s="239"/>
      <c r="K160" s="239"/>
      <c r="L160" s="239"/>
      <c r="M160" s="239"/>
      <c r="N160" s="239"/>
      <c r="O160" s="239"/>
      <c r="P160" s="239"/>
      <c r="Q160" s="239"/>
      <c r="R160" s="239"/>
      <c r="S160" s="239"/>
    </row>
    <row r="161" spans="1:19" x14ac:dyDescent="0.2">
      <c r="A161" s="238"/>
      <c r="B161" s="241"/>
      <c r="C161" s="245" t="s">
        <v>242</v>
      </c>
      <c r="D161" s="244">
        <f t="shared" si="8"/>
        <v>0</v>
      </c>
      <c r="E161" s="244">
        <f t="shared" si="8"/>
        <v>0</v>
      </c>
      <c r="F161" s="244">
        <f t="shared" si="8"/>
        <v>0</v>
      </c>
      <c r="G161" s="244">
        <f>R91</f>
        <v>0</v>
      </c>
      <c r="H161" s="244">
        <f>S91</f>
        <v>0</v>
      </c>
      <c r="I161" s="239"/>
      <c r="J161" s="239"/>
      <c r="K161" s="239"/>
      <c r="L161" s="239"/>
      <c r="M161" s="239"/>
      <c r="N161" s="239"/>
      <c r="O161" s="239"/>
      <c r="P161" s="239"/>
      <c r="Q161" s="239"/>
      <c r="R161" s="239"/>
      <c r="S161" s="239"/>
    </row>
    <row r="162" spans="1:19" x14ac:dyDescent="0.2">
      <c r="A162" s="238"/>
      <c r="B162" s="241"/>
      <c r="C162" s="439" t="s">
        <v>244</v>
      </c>
      <c r="D162" s="439"/>
      <c r="E162" s="439"/>
      <c r="F162" s="439"/>
      <c r="G162" s="240"/>
      <c r="H162" s="240"/>
      <c r="I162" s="239"/>
      <c r="J162" s="239"/>
      <c r="K162" s="239"/>
      <c r="L162" s="239"/>
      <c r="M162" s="239"/>
      <c r="N162" s="239"/>
      <c r="O162" s="239"/>
      <c r="P162" s="239"/>
      <c r="Q162" s="239"/>
      <c r="R162" s="239"/>
      <c r="S162" s="239"/>
    </row>
    <row r="163" spans="1:19" x14ac:dyDescent="0.2">
      <c r="A163" s="238"/>
      <c r="B163" s="241"/>
      <c r="C163" s="241"/>
      <c r="D163" s="242" t="s">
        <v>240</v>
      </c>
      <c r="E163" s="242" t="s">
        <v>235</v>
      </c>
      <c r="F163" s="242" t="s">
        <v>236</v>
      </c>
      <c r="G163" s="240" t="s">
        <v>354</v>
      </c>
      <c r="H163" s="240" t="s">
        <v>355</v>
      </c>
      <c r="I163" s="239"/>
      <c r="J163" s="239"/>
      <c r="K163" s="239"/>
      <c r="L163" s="239"/>
      <c r="M163" s="239"/>
      <c r="N163" s="239"/>
      <c r="O163" s="239"/>
      <c r="P163" s="239"/>
      <c r="Q163" s="239"/>
      <c r="R163" s="239"/>
      <c r="S163" s="239"/>
    </row>
    <row r="164" spans="1:19" x14ac:dyDescent="0.2">
      <c r="A164" s="238"/>
      <c r="B164" s="241"/>
      <c r="C164" s="241" t="s">
        <v>88</v>
      </c>
      <c r="D164" s="246">
        <f>D157</f>
        <v>0</v>
      </c>
      <c r="E164" s="246">
        <f>E157</f>
        <v>0</v>
      </c>
      <c r="F164" s="246">
        <f>F157</f>
        <v>0</v>
      </c>
      <c r="G164" s="246">
        <f>G157</f>
        <v>0</v>
      </c>
      <c r="H164" s="246">
        <f>H157</f>
        <v>0</v>
      </c>
      <c r="I164" s="239"/>
      <c r="J164" s="239"/>
      <c r="K164" s="239"/>
      <c r="L164" s="239"/>
      <c r="M164" s="239"/>
      <c r="N164" s="239"/>
      <c r="O164" s="239"/>
      <c r="P164" s="239"/>
      <c r="Q164" s="239"/>
      <c r="R164" s="239"/>
      <c r="S164" s="239"/>
    </row>
    <row r="165" spans="1:19" x14ac:dyDescent="0.2">
      <c r="A165" s="238"/>
      <c r="B165" s="241"/>
      <c r="C165" s="241"/>
      <c r="D165" s="240"/>
      <c r="E165" s="240"/>
      <c r="F165" s="240"/>
      <c r="G165" s="240"/>
      <c r="H165" s="240"/>
      <c r="I165" s="239"/>
      <c r="J165" s="239"/>
      <c r="K165" s="239"/>
      <c r="L165" s="239"/>
      <c r="M165" s="239"/>
      <c r="N165" s="239"/>
      <c r="O165" s="239"/>
      <c r="P165" s="239"/>
      <c r="Q165" s="239"/>
      <c r="R165" s="239"/>
      <c r="S165" s="239"/>
    </row>
    <row r="166" spans="1:19" x14ac:dyDescent="0.2">
      <c r="A166" s="238"/>
      <c r="B166" s="241"/>
      <c r="C166" s="241"/>
      <c r="D166" s="240"/>
      <c r="E166" s="240"/>
      <c r="F166" s="240"/>
      <c r="G166" s="240"/>
      <c r="H166" s="240"/>
      <c r="I166" s="239"/>
      <c r="J166" s="239"/>
      <c r="K166" s="239"/>
      <c r="L166" s="239"/>
      <c r="M166" s="239"/>
      <c r="N166" s="239"/>
      <c r="O166" s="239"/>
      <c r="P166" s="239"/>
      <c r="Q166" s="239"/>
      <c r="R166" s="239"/>
      <c r="S166" s="239"/>
    </row>
    <row r="167" spans="1:19" x14ac:dyDescent="0.2">
      <c r="A167" s="238"/>
      <c r="B167" s="241"/>
      <c r="C167" s="241"/>
      <c r="D167" s="240"/>
      <c r="E167" s="240"/>
      <c r="F167" s="240"/>
      <c r="G167" s="240"/>
      <c r="H167" s="240"/>
      <c r="I167" s="239"/>
      <c r="J167" s="239"/>
      <c r="K167" s="239"/>
      <c r="L167" s="239"/>
      <c r="M167" s="239"/>
      <c r="N167" s="239"/>
      <c r="O167" s="239"/>
      <c r="P167" s="239"/>
      <c r="Q167" s="239"/>
      <c r="R167" s="239"/>
      <c r="S167" s="239"/>
    </row>
    <row r="168" spans="1:19" x14ac:dyDescent="0.2">
      <c r="A168" s="238"/>
      <c r="B168" s="241"/>
      <c r="C168" s="241"/>
      <c r="D168" s="240"/>
      <c r="E168" s="240"/>
      <c r="F168" s="240"/>
      <c r="G168" s="240"/>
      <c r="H168" s="240"/>
      <c r="I168" s="239"/>
      <c r="J168" s="239"/>
      <c r="K168" s="239"/>
      <c r="L168" s="239"/>
      <c r="M168" s="239"/>
      <c r="N168" s="239"/>
      <c r="O168" s="239"/>
      <c r="P168" s="239"/>
      <c r="Q168" s="239"/>
      <c r="R168" s="239"/>
      <c r="S168" s="239"/>
    </row>
    <row r="169" spans="1:19" x14ac:dyDescent="0.2">
      <c r="A169" s="238"/>
      <c r="B169" s="238"/>
      <c r="C169" s="238"/>
      <c r="D169" s="239"/>
      <c r="E169" s="239"/>
      <c r="F169" s="239"/>
      <c r="G169" s="239"/>
      <c r="H169" s="239"/>
      <c r="I169" s="239"/>
      <c r="J169" s="239"/>
      <c r="K169" s="239"/>
      <c r="L169" s="239"/>
      <c r="M169" s="239"/>
      <c r="N169" s="239"/>
      <c r="O169" s="239"/>
      <c r="P169" s="239"/>
      <c r="Q169" s="239"/>
      <c r="R169" s="239"/>
      <c r="S169" s="239"/>
    </row>
    <row r="170" spans="1:19" x14ac:dyDescent="0.2">
      <c r="A170" s="238"/>
      <c r="B170" s="238"/>
      <c r="C170" s="238"/>
      <c r="D170" s="239"/>
      <c r="E170" s="239"/>
      <c r="F170" s="239"/>
      <c r="G170" s="239"/>
      <c r="H170" s="239"/>
      <c r="I170" s="239"/>
      <c r="J170" s="239"/>
      <c r="K170" s="239"/>
      <c r="L170" s="239"/>
      <c r="M170" s="239"/>
      <c r="N170" s="239"/>
      <c r="O170" s="239"/>
      <c r="P170" s="239"/>
      <c r="Q170" s="239"/>
      <c r="R170" s="239"/>
      <c r="S170" s="239"/>
    </row>
    <row r="171" spans="1:19" x14ac:dyDescent="0.2">
      <c r="A171" s="238"/>
      <c r="B171" s="238"/>
      <c r="C171" s="238"/>
      <c r="D171" s="239"/>
      <c r="E171" s="239"/>
      <c r="F171" s="239"/>
      <c r="G171" s="239"/>
      <c r="H171" s="239"/>
      <c r="I171" s="239"/>
      <c r="J171" s="239"/>
      <c r="K171" s="239"/>
      <c r="L171" s="239"/>
      <c r="M171" s="239"/>
      <c r="N171" s="239"/>
      <c r="O171" s="239"/>
      <c r="P171" s="239"/>
      <c r="Q171" s="239"/>
      <c r="R171" s="239"/>
      <c r="S171" s="239"/>
    </row>
    <row r="172" spans="1:19" x14ac:dyDescent="0.2">
      <c r="A172" s="238"/>
      <c r="B172" s="238"/>
      <c r="C172" s="238"/>
      <c r="D172" s="239"/>
      <c r="E172" s="239"/>
      <c r="F172" s="239"/>
      <c r="G172" s="239"/>
      <c r="H172" s="239"/>
      <c r="I172" s="239"/>
      <c r="J172" s="239"/>
      <c r="K172" s="239"/>
      <c r="L172" s="239"/>
      <c r="M172" s="239"/>
      <c r="N172" s="239"/>
      <c r="O172" s="239"/>
      <c r="P172" s="239"/>
      <c r="Q172" s="239"/>
      <c r="R172" s="239"/>
      <c r="S172" s="239"/>
    </row>
    <row r="173" spans="1:19" x14ac:dyDescent="0.2">
      <c r="A173" s="238"/>
      <c r="B173" s="238"/>
      <c r="C173" s="238"/>
      <c r="D173" s="239"/>
      <c r="E173" s="239"/>
      <c r="F173" s="239"/>
      <c r="G173" s="239"/>
      <c r="H173" s="239"/>
      <c r="I173" s="239"/>
      <c r="J173" s="239"/>
      <c r="K173" s="239"/>
      <c r="L173" s="239"/>
      <c r="M173" s="239"/>
      <c r="N173" s="239"/>
      <c r="O173" s="239"/>
      <c r="P173" s="239"/>
      <c r="Q173" s="239"/>
      <c r="R173" s="239"/>
      <c r="S173" s="239"/>
    </row>
    <row r="174" spans="1:19" x14ac:dyDescent="0.2">
      <c r="A174" s="238"/>
      <c r="B174" s="238"/>
      <c r="C174" s="238"/>
      <c r="D174" s="239"/>
      <c r="E174" s="239"/>
      <c r="F174" s="239"/>
      <c r="G174" s="239"/>
      <c r="H174" s="239"/>
      <c r="I174" s="239"/>
      <c r="J174" s="239"/>
      <c r="K174" s="239"/>
      <c r="L174" s="239"/>
      <c r="M174" s="239"/>
      <c r="N174" s="239"/>
      <c r="O174" s="239"/>
      <c r="P174" s="239"/>
      <c r="Q174" s="239"/>
      <c r="R174" s="239"/>
      <c r="S174" s="239"/>
    </row>
    <row r="175" spans="1:19" x14ac:dyDescent="0.2">
      <c r="A175" s="238"/>
      <c r="B175" s="238"/>
      <c r="C175" s="238"/>
      <c r="D175" s="239"/>
      <c r="E175" s="239"/>
      <c r="F175" s="239"/>
      <c r="G175" s="239"/>
      <c r="H175" s="239"/>
      <c r="I175" s="239"/>
      <c r="J175" s="239"/>
      <c r="K175" s="239"/>
      <c r="L175" s="239"/>
      <c r="M175" s="239"/>
      <c r="N175" s="239"/>
      <c r="O175" s="239"/>
      <c r="P175" s="239"/>
      <c r="Q175" s="239"/>
      <c r="R175" s="239"/>
      <c r="S175" s="239"/>
    </row>
    <row r="176" spans="1:19" x14ac:dyDescent="0.2">
      <c r="A176" s="238"/>
      <c r="B176" s="238"/>
      <c r="C176" s="238"/>
      <c r="D176" s="239"/>
      <c r="E176" s="239"/>
      <c r="F176" s="239"/>
      <c r="G176" s="239"/>
      <c r="H176" s="239"/>
      <c r="I176" s="239"/>
      <c r="J176" s="239"/>
      <c r="K176" s="239"/>
      <c r="L176" s="239"/>
      <c r="M176" s="239"/>
      <c r="N176" s="239"/>
      <c r="O176" s="239"/>
      <c r="P176" s="239"/>
      <c r="Q176" s="239"/>
      <c r="R176" s="239"/>
      <c r="S176" s="239"/>
    </row>
    <row r="177" spans="1:19" x14ac:dyDescent="0.2">
      <c r="A177" s="238"/>
      <c r="B177" s="238"/>
      <c r="C177" s="238"/>
      <c r="D177" s="239"/>
      <c r="E177" s="239"/>
      <c r="F177" s="239"/>
      <c r="G177" s="239"/>
      <c r="H177" s="239"/>
      <c r="I177" s="239"/>
      <c r="J177" s="239"/>
      <c r="K177" s="239"/>
      <c r="L177" s="239"/>
      <c r="M177" s="239"/>
      <c r="N177" s="239"/>
      <c r="O177" s="239"/>
      <c r="P177" s="239"/>
      <c r="Q177" s="239"/>
      <c r="R177" s="239"/>
      <c r="S177" s="239"/>
    </row>
    <row r="178" spans="1:19" x14ac:dyDescent="0.2">
      <c r="A178" s="238"/>
      <c r="B178" s="238"/>
      <c r="C178" s="238"/>
      <c r="D178" s="239"/>
      <c r="E178" s="239"/>
      <c r="F178" s="239"/>
      <c r="G178" s="239"/>
      <c r="H178" s="239"/>
      <c r="I178" s="239"/>
      <c r="J178" s="239"/>
      <c r="K178" s="239"/>
      <c r="L178" s="239"/>
      <c r="M178" s="239"/>
      <c r="N178" s="239"/>
      <c r="O178" s="239"/>
      <c r="P178" s="239"/>
      <c r="Q178" s="239"/>
      <c r="R178" s="239"/>
      <c r="S178" s="239"/>
    </row>
    <row r="179" spans="1:19" x14ac:dyDescent="0.2">
      <c r="A179" s="238"/>
      <c r="B179" s="238"/>
      <c r="C179" s="238"/>
      <c r="D179" s="239"/>
      <c r="E179" s="239"/>
      <c r="F179" s="239"/>
      <c r="G179" s="239"/>
      <c r="H179" s="239"/>
      <c r="I179" s="239"/>
      <c r="J179" s="239"/>
      <c r="K179" s="239"/>
      <c r="L179" s="239"/>
      <c r="M179" s="239"/>
      <c r="N179" s="239"/>
      <c r="O179" s="239"/>
      <c r="P179" s="239"/>
      <c r="Q179" s="239"/>
      <c r="R179" s="239"/>
      <c r="S179" s="239"/>
    </row>
    <row r="180" spans="1:19" x14ac:dyDescent="0.2">
      <c r="A180" s="238"/>
      <c r="B180" s="238"/>
      <c r="C180" s="238"/>
      <c r="D180" s="239"/>
      <c r="E180" s="239"/>
      <c r="F180" s="239"/>
      <c r="G180" s="239"/>
      <c r="H180" s="239"/>
      <c r="I180" s="239"/>
      <c r="J180" s="239"/>
      <c r="K180" s="239"/>
      <c r="L180" s="239"/>
      <c r="M180" s="239"/>
      <c r="N180" s="239"/>
      <c r="O180" s="239"/>
      <c r="P180" s="239"/>
      <c r="Q180" s="239"/>
      <c r="R180" s="239"/>
      <c r="S180" s="239"/>
    </row>
    <row r="181" spans="1:19" x14ac:dyDescent="0.2">
      <c r="A181" s="238"/>
      <c r="B181" s="238"/>
      <c r="C181" s="238"/>
      <c r="D181" s="239"/>
      <c r="E181" s="239"/>
      <c r="F181" s="239"/>
      <c r="G181" s="239"/>
      <c r="H181" s="239"/>
      <c r="I181" s="239"/>
      <c r="J181" s="239"/>
      <c r="K181" s="239"/>
      <c r="L181" s="239"/>
      <c r="M181" s="239"/>
      <c r="N181" s="239"/>
      <c r="O181" s="239"/>
      <c r="P181" s="239"/>
      <c r="Q181" s="239"/>
      <c r="R181" s="239"/>
      <c r="S181" s="239"/>
    </row>
    <row r="182" spans="1:19" x14ac:dyDescent="0.2">
      <c r="A182" s="238"/>
      <c r="B182" s="238"/>
      <c r="C182" s="238"/>
      <c r="D182" s="239"/>
      <c r="E182" s="239"/>
      <c r="F182" s="239"/>
      <c r="G182" s="239"/>
      <c r="H182" s="239"/>
      <c r="I182" s="239"/>
      <c r="J182" s="239"/>
      <c r="K182" s="239"/>
      <c r="L182" s="239"/>
      <c r="M182" s="239"/>
      <c r="N182" s="239"/>
      <c r="O182" s="239"/>
      <c r="P182" s="239"/>
      <c r="Q182" s="239"/>
      <c r="R182" s="239"/>
      <c r="S182" s="239"/>
    </row>
    <row r="183" spans="1:19" x14ac:dyDescent="0.2">
      <c r="A183" s="238"/>
      <c r="B183" s="238"/>
      <c r="C183" s="238"/>
      <c r="D183" s="239"/>
      <c r="E183" s="239"/>
      <c r="F183" s="239"/>
      <c r="G183" s="239"/>
      <c r="H183" s="239"/>
      <c r="I183" s="239"/>
      <c r="J183" s="239"/>
      <c r="K183" s="239"/>
      <c r="L183" s="239"/>
      <c r="M183" s="239"/>
      <c r="N183" s="239"/>
      <c r="O183" s="239"/>
      <c r="P183" s="239"/>
      <c r="Q183" s="239"/>
      <c r="R183" s="239"/>
      <c r="S183" s="239"/>
    </row>
    <row r="184" spans="1:19" x14ac:dyDescent="0.2">
      <c r="A184" s="238"/>
      <c r="B184" s="238"/>
      <c r="C184" s="238"/>
      <c r="D184" s="239"/>
      <c r="E184" s="239"/>
      <c r="F184" s="239"/>
      <c r="G184" s="239"/>
      <c r="H184" s="239"/>
      <c r="I184" s="239"/>
      <c r="J184" s="239"/>
      <c r="K184" s="239"/>
      <c r="L184" s="239"/>
      <c r="M184" s="239"/>
      <c r="N184" s="239"/>
      <c r="O184" s="239"/>
      <c r="P184" s="239"/>
      <c r="Q184" s="239"/>
      <c r="R184" s="239"/>
      <c r="S184" s="239"/>
    </row>
    <row r="185" spans="1:19" x14ac:dyDescent="0.2">
      <c r="A185" s="238"/>
      <c r="B185" s="238"/>
      <c r="C185" s="238"/>
      <c r="D185" s="239"/>
      <c r="E185" s="239"/>
      <c r="F185" s="239"/>
      <c r="G185" s="239"/>
      <c r="H185" s="239"/>
      <c r="I185" s="239"/>
      <c r="J185" s="239"/>
      <c r="K185" s="239"/>
      <c r="L185" s="239"/>
      <c r="M185" s="239"/>
      <c r="N185" s="239"/>
      <c r="O185" s="239"/>
      <c r="P185" s="239"/>
      <c r="Q185" s="239"/>
      <c r="R185" s="239"/>
      <c r="S185" s="239"/>
    </row>
    <row r="186" spans="1:19" x14ac:dyDescent="0.2">
      <c r="A186" s="238"/>
      <c r="B186" s="238"/>
      <c r="C186" s="238"/>
      <c r="D186" s="239"/>
      <c r="E186" s="239"/>
      <c r="F186" s="239"/>
      <c r="G186" s="239"/>
      <c r="H186" s="239"/>
      <c r="I186" s="239"/>
      <c r="J186" s="239"/>
      <c r="K186" s="239"/>
      <c r="L186" s="239"/>
      <c r="M186" s="239"/>
      <c r="N186" s="239"/>
      <c r="O186" s="239"/>
      <c r="P186" s="239"/>
      <c r="Q186" s="239"/>
      <c r="R186" s="239"/>
      <c r="S186" s="239"/>
    </row>
    <row r="187" spans="1:19" x14ac:dyDescent="0.2">
      <c r="A187" s="238"/>
      <c r="B187" s="238"/>
      <c r="C187" s="238"/>
      <c r="D187" s="239"/>
      <c r="E187" s="239"/>
      <c r="F187" s="239"/>
      <c r="G187" s="239"/>
      <c r="H187" s="239"/>
      <c r="I187" s="239"/>
      <c r="J187" s="239"/>
      <c r="K187" s="239"/>
      <c r="L187" s="239"/>
      <c r="M187" s="239"/>
      <c r="N187" s="239"/>
      <c r="O187" s="239"/>
      <c r="P187" s="239"/>
      <c r="Q187" s="239"/>
      <c r="R187" s="239"/>
      <c r="S187" s="239"/>
    </row>
    <row r="188" spans="1:19" x14ac:dyDescent="0.2">
      <c r="A188" s="238"/>
      <c r="B188" s="238"/>
      <c r="C188" s="238"/>
      <c r="D188" s="239"/>
      <c r="E188" s="239"/>
      <c r="F188" s="239"/>
      <c r="G188" s="239"/>
      <c r="H188" s="239"/>
      <c r="I188" s="239"/>
      <c r="J188" s="239"/>
      <c r="K188" s="239"/>
      <c r="L188" s="239"/>
      <c r="M188" s="239"/>
      <c r="N188" s="239"/>
      <c r="O188" s="239"/>
      <c r="P188" s="239"/>
      <c r="Q188" s="239"/>
      <c r="R188" s="239"/>
      <c r="S188" s="239"/>
    </row>
    <row r="189" spans="1:19" x14ac:dyDescent="0.2">
      <c r="A189" s="238"/>
      <c r="B189" s="238"/>
      <c r="C189" s="238"/>
      <c r="D189" s="239"/>
      <c r="E189" s="239"/>
      <c r="F189" s="239"/>
      <c r="G189" s="239"/>
      <c r="H189" s="239"/>
      <c r="I189" s="239"/>
      <c r="J189" s="239"/>
      <c r="K189" s="239"/>
      <c r="L189" s="239"/>
      <c r="M189" s="239"/>
      <c r="N189" s="239"/>
      <c r="O189" s="239"/>
      <c r="P189" s="239"/>
      <c r="Q189" s="239"/>
      <c r="R189" s="239"/>
      <c r="S189" s="239"/>
    </row>
    <row r="190" spans="1:19" x14ac:dyDescent="0.2">
      <c r="A190" s="238"/>
      <c r="B190" s="238"/>
      <c r="C190" s="238"/>
      <c r="D190" s="239"/>
      <c r="E190" s="239"/>
      <c r="F190" s="239"/>
      <c r="G190" s="239"/>
      <c r="H190" s="239"/>
      <c r="I190" s="239"/>
      <c r="J190" s="239"/>
      <c r="K190" s="239"/>
      <c r="L190" s="239"/>
      <c r="M190" s="239"/>
      <c r="N190" s="239"/>
      <c r="O190" s="239"/>
      <c r="P190" s="239"/>
      <c r="Q190" s="239"/>
      <c r="R190" s="239"/>
      <c r="S190" s="239"/>
    </row>
    <row r="191" spans="1:19" x14ac:dyDescent="0.2">
      <c r="A191" s="238"/>
      <c r="B191" s="238"/>
      <c r="C191" s="238"/>
      <c r="D191" s="239"/>
      <c r="E191" s="239"/>
      <c r="F191" s="239"/>
      <c r="G191" s="239"/>
      <c r="H191" s="239"/>
      <c r="I191" s="239"/>
    </row>
    <row r="269" spans="5:5" x14ac:dyDescent="0.2">
      <c r="E269" s="25" t="e">
        <f>'11. Year End Summary'!F75+'11. Year End Summary'!F71\</f>
        <v>#NAME?</v>
      </c>
    </row>
  </sheetData>
  <sheetProtection formatCells="0" formatColumns="0" formatRows="0" insertColumns="0" insertRows="0" insertHyperlinks="0" deleteColumns="0" deleteRows="0" sort="0" autoFilter="0" pivotTables="0"/>
  <mergeCells count="4">
    <mergeCell ref="C152:F152"/>
    <mergeCell ref="C158:F158"/>
    <mergeCell ref="C162:F162"/>
    <mergeCell ref="A77:S78"/>
  </mergeCells>
  <phoneticPr fontId="4" type="noConversion"/>
  <pageMargins left="0.75" right="0.75" top="1" bottom="0.75" header="0.5" footer="0.5"/>
  <pageSetup scale="75" orientation="landscape" horizontalDpi="300" verticalDpi="300"/>
  <headerFooter alignWithMargins="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8CE91-CFFC-48F5-A2F8-CC0D0C811DD2}">
  <dimension ref="A1:Q96"/>
  <sheetViews>
    <sheetView showGridLines="0" topLeftCell="A40" zoomScale="130" zoomScaleNormal="130" workbookViewId="0">
      <selection activeCell="B71" sqref="B71"/>
    </sheetView>
  </sheetViews>
  <sheetFormatPr defaultColWidth="9" defaultRowHeight="12" outlineLevelRow="1" x14ac:dyDescent="0.2"/>
  <cols>
    <col min="1" max="3" width="3" style="6" customWidth="1"/>
    <col min="4" max="4" width="46.85546875" customWidth="1"/>
    <col min="5" max="16" width="10.85546875" customWidth="1"/>
    <col min="17" max="17" width="15.85546875" customWidth="1"/>
  </cols>
  <sheetData>
    <row r="1" spans="1:17" ht="15.75" x14ac:dyDescent="0.25">
      <c r="A1" s="5" t="str">
        <f>'1. Required Start-Up Funds'!A1</f>
        <v>Template</v>
      </c>
    </row>
    <row r="2" spans="1:17" ht="15.75" x14ac:dyDescent="0.25">
      <c r="A2" s="5" t="s">
        <v>155</v>
      </c>
    </row>
    <row r="3" spans="1:17" ht="12.75" customHeight="1" x14ac:dyDescent="0.2">
      <c r="A3" s="1"/>
      <c r="B3" s="1"/>
      <c r="C3" s="1"/>
      <c r="D3" s="40"/>
      <c r="E3" s="40"/>
      <c r="F3" s="40"/>
      <c r="G3" s="40"/>
      <c r="H3" s="40"/>
      <c r="I3" s="40"/>
      <c r="J3" s="40"/>
      <c r="K3" s="40"/>
      <c r="L3" s="40"/>
      <c r="M3" s="40"/>
      <c r="N3" s="40"/>
      <c r="O3" s="40"/>
      <c r="P3" s="40"/>
      <c r="Q3" s="40"/>
    </row>
    <row r="4" spans="1:17" ht="12.75" customHeight="1" x14ac:dyDescent="0.2">
      <c r="A4" s="1"/>
      <c r="B4" s="1"/>
      <c r="C4" s="1"/>
      <c r="D4" s="40"/>
      <c r="E4" s="40"/>
      <c r="F4" s="40"/>
      <c r="G4" s="40"/>
      <c r="H4" s="40"/>
      <c r="I4" s="40"/>
      <c r="J4" s="40"/>
      <c r="K4" s="40"/>
      <c r="L4" s="40"/>
      <c r="M4" s="40"/>
      <c r="N4" s="40"/>
      <c r="O4" s="40"/>
      <c r="P4" s="40"/>
      <c r="Q4" s="40"/>
    </row>
    <row r="5" spans="1:17" ht="12.75" customHeight="1" x14ac:dyDescent="0.2">
      <c r="A5" s="1"/>
      <c r="B5" s="1"/>
      <c r="C5" s="1"/>
      <c r="D5" s="40"/>
      <c r="E5" s="40"/>
      <c r="F5" s="40"/>
      <c r="G5" s="40"/>
      <c r="H5" s="40"/>
      <c r="I5" s="40"/>
      <c r="J5" s="40"/>
      <c r="K5" s="40"/>
      <c r="L5" s="40"/>
      <c r="M5" s="40"/>
      <c r="N5" s="40"/>
      <c r="O5" s="40"/>
      <c r="P5" s="40"/>
      <c r="Q5" s="40"/>
    </row>
    <row r="6" spans="1:17" ht="12.75" customHeight="1" thickBot="1" x14ac:dyDescent="0.25">
      <c r="A6" s="1"/>
      <c r="B6" s="1"/>
      <c r="C6" s="1"/>
      <c r="D6" s="40"/>
      <c r="E6" s="43" t="str">
        <f>'4. Projected Sales Forecast'!H6</f>
        <v>Month 1</v>
      </c>
      <c r="F6" s="43" t="str">
        <f>'4. Projected Sales Forecast'!I6</f>
        <v>Month 2</v>
      </c>
      <c r="G6" s="43" t="str">
        <f>'4. Projected Sales Forecast'!J6</f>
        <v>Month 3</v>
      </c>
      <c r="H6" s="43" t="str">
        <f>'4. Projected Sales Forecast'!K6</f>
        <v>Month 4</v>
      </c>
      <c r="I6" s="43" t="str">
        <f>'4. Projected Sales Forecast'!L6</f>
        <v>Month 5</v>
      </c>
      <c r="J6" s="43" t="str">
        <f>'4. Projected Sales Forecast'!M6</f>
        <v>Month 6</v>
      </c>
      <c r="K6" s="43" t="str">
        <f>'4. Projected Sales Forecast'!N6</f>
        <v>Month 7</v>
      </c>
      <c r="L6" s="43" t="str">
        <f>'4. Projected Sales Forecast'!O6</f>
        <v>Month 8</v>
      </c>
      <c r="M6" s="43" t="str">
        <f>'4. Projected Sales Forecast'!P6</f>
        <v>Month 9</v>
      </c>
      <c r="N6" s="43" t="str">
        <f>'4. Projected Sales Forecast'!Q6</f>
        <v>Month 10</v>
      </c>
      <c r="O6" s="43" t="str">
        <f>'4. Projected Sales Forecast'!R6</f>
        <v>Month 11</v>
      </c>
      <c r="P6" s="43" t="str">
        <f>'4. Projected Sales Forecast'!S6</f>
        <v>Month 12</v>
      </c>
      <c r="Q6" s="43" t="s">
        <v>2</v>
      </c>
    </row>
    <row r="7" spans="1:17" ht="12.75" customHeight="1" thickTop="1" x14ac:dyDescent="0.2">
      <c r="A7" s="1"/>
      <c r="B7" s="1"/>
      <c r="C7" s="1"/>
      <c r="D7" s="40"/>
      <c r="E7" s="40"/>
      <c r="F7" s="40"/>
      <c r="G7" s="40"/>
      <c r="H7" s="40"/>
      <c r="I7" s="40"/>
      <c r="J7" s="40"/>
      <c r="K7" s="40"/>
      <c r="L7" s="40"/>
      <c r="M7" s="40"/>
      <c r="N7" s="40"/>
      <c r="O7" s="40"/>
      <c r="P7" s="40"/>
      <c r="Q7" s="40"/>
    </row>
    <row r="8" spans="1:17" ht="12.75" customHeight="1" outlineLevel="1" x14ac:dyDescent="0.2">
      <c r="A8" s="1" t="s">
        <v>80</v>
      </c>
      <c r="B8" s="1"/>
      <c r="C8" s="1"/>
      <c r="D8" s="40"/>
      <c r="E8" s="40"/>
      <c r="F8" s="40"/>
      <c r="G8" s="40"/>
      <c r="H8" s="40"/>
      <c r="I8" s="40"/>
      <c r="J8" s="40"/>
      <c r="K8" s="40"/>
      <c r="L8" s="40"/>
      <c r="M8" s="40"/>
      <c r="N8" s="40"/>
      <c r="O8" s="40"/>
      <c r="P8" s="40"/>
      <c r="Q8" s="40"/>
    </row>
    <row r="9" spans="1:17" ht="12.75" customHeight="1" outlineLevel="1" x14ac:dyDescent="0.2">
      <c r="A9" s="1"/>
      <c r="B9" s="1" t="str">
        <f>'4. Projected Sales Forecast'!A8</f>
        <v>Revenue Channel 1</v>
      </c>
      <c r="C9" s="1"/>
      <c r="D9" s="40"/>
      <c r="E9" s="48">
        <f>'4. Projected Sales Forecast'!$E$9*'4. Projected Sales Forecast'!H15</f>
        <v>0</v>
      </c>
      <c r="F9" s="48">
        <f>'4. Projected Sales Forecast'!$E$9*'4. Projected Sales Forecast'!I15</f>
        <v>0</v>
      </c>
      <c r="G9" s="48">
        <f>'4. Projected Sales Forecast'!$E$9*'4. Projected Sales Forecast'!J15</f>
        <v>0</v>
      </c>
      <c r="H9" s="48">
        <f>'4. Projected Sales Forecast'!$E$9*'4. Projected Sales Forecast'!K15</f>
        <v>0</v>
      </c>
      <c r="I9" s="48">
        <f>'4. Projected Sales Forecast'!$E$9*'4. Projected Sales Forecast'!L15</f>
        <v>0</v>
      </c>
      <c r="J9" s="48">
        <f>'4. Projected Sales Forecast'!$E$9*'4. Projected Sales Forecast'!M15</f>
        <v>0</v>
      </c>
      <c r="K9" s="48">
        <f>'4. Projected Sales Forecast'!$E$9*'4. Projected Sales Forecast'!N15</f>
        <v>0</v>
      </c>
      <c r="L9" s="48">
        <f>'4. Projected Sales Forecast'!$E$9*'4. Projected Sales Forecast'!O15</f>
        <v>0</v>
      </c>
      <c r="M9" s="48">
        <f>'4. Projected Sales Forecast'!$E$9*'4. Projected Sales Forecast'!P15</f>
        <v>0</v>
      </c>
      <c r="N9" s="48">
        <f>'4. Projected Sales Forecast'!$E$9*'4. Projected Sales Forecast'!Q15</f>
        <v>0</v>
      </c>
      <c r="O9" s="48">
        <f>'4. Projected Sales Forecast'!$E$9*'4. Projected Sales Forecast'!R15</f>
        <v>0</v>
      </c>
      <c r="P9" s="48">
        <f>'4. Projected Sales Forecast'!$E$9*'4. Projected Sales Forecast'!S15</f>
        <v>0</v>
      </c>
      <c r="Q9" s="56">
        <f t="shared" ref="Q9:Q14" si="0">SUM(E9:P9)</f>
        <v>0</v>
      </c>
    </row>
    <row r="10" spans="1:17" ht="12.75" customHeight="1" outlineLevel="1" x14ac:dyDescent="0.2">
      <c r="A10" s="1"/>
      <c r="B10" s="1" t="str">
        <f>'4. Projected Sales Forecast'!A32</f>
        <v>Revenue Channel 2</v>
      </c>
      <c r="C10" s="1"/>
      <c r="D10" s="40"/>
      <c r="E10" s="48">
        <f>'4. Projected Sales Forecast'!$E$33*'4. Projected Sales Forecast'!H39</f>
        <v>0</v>
      </c>
      <c r="F10" s="48">
        <f>'4. Projected Sales Forecast'!$E$33*'4. Projected Sales Forecast'!I39</f>
        <v>0</v>
      </c>
      <c r="G10" s="48">
        <f>'4. Projected Sales Forecast'!$E$33*'4. Projected Sales Forecast'!J39</f>
        <v>0</v>
      </c>
      <c r="H10" s="48">
        <f>'4. Projected Sales Forecast'!$E$33*'4. Projected Sales Forecast'!K39</f>
        <v>0</v>
      </c>
      <c r="I10" s="48">
        <f>'4. Projected Sales Forecast'!$E$33*'4. Projected Sales Forecast'!L39</f>
        <v>0</v>
      </c>
      <c r="J10" s="48">
        <f>'4. Projected Sales Forecast'!$E$33*'4. Projected Sales Forecast'!M39</f>
        <v>0</v>
      </c>
      <c r="K10" s="48">
        <f>'4. Projected Sales Forecast'!$E$33*'4. Projected Sales Forecast'!N39</f>
        <v>0</v>
      </c>
      <c r="L10" s="48">
        <f>'4. Projected Sales Forecast'!$E$33*'4. Projected Sales Forecast'!O39</f>
        <v>0</v>
      </c>
      <c r="M10" s="48">
        <f>'4. Projected Sales Forecast'!$E$33*'4. Projected Sales Forecast'!P39</f>
        <v>0</v>
      </c>
      <c r="N10" s="48">
        <f>'4. Projected Sales Forecast'!$E$33*'4. Projected Sales Forecast'!Q39</f>
        <v>0</v>
      </c>
      <c r="O10" s="48">
        <f>'4. Projected Sales Forecast'!$E$33*'4. Projected Sales Forecast'!R39</f>
        <v>0</v>
      </c>
      <c r="P10" s="48">
        <f>'4. Projected Sales Forecast'!$E$33*'4. Projected Sales Forecast'!S39</f>
        <v>0</v>
      </c>
      <c r="Q10" s="56">
        <f t="shared" si="0"/>
        <v>0</v>
      </c>
    </row>
    <row r="11" spans="1:17" ht="12.75" customHeight="1" outlineLevel="1" x14ac:dyDescent="0.2">
      <c r="A11" s="1"/>
      <c r="B11" s="1" t="str">
        <f>'4. Projected Sales Forecast (2)'!A8</f>
        <v>Revenue Channel 3</v>
      </c>
      <c r="C11" s="1"/>
      <c r="D11" s="40"/>
      <c r="E11" s="48">
        <f>'4. Projected Sales Forecast (2)'!$E$9*'4. Projected Sales Forecast (2)'!H15</f>
        <v>0</v>
      </c>
      <c r="F11" s="48">
        <f>'4. Projected Sales Forecast (2)'!$E$9*'4. Projected Sales Forecast (2)'!I15</f>
        <v>0</v>
      </c>
      <c r="G11" s="48">
        <f>'4. Projected Sales Forecast (2)'!$E$9*'4. Projected Sales Forecast (2)'!J15</f>
        <v>0</v>
      </c>
      <c r="H11" s="48">
        <f>'4. Projected Sales Forecast (2)'!$E$9*'4. Projected Sales Forecast (2)'!K15</f>
        <v>0</v>
      </c>
      <c r="I11" s="48">
        <f>'4. Projected Sales Forecast (2)'!$E$9*'4. Projected Sales Forecast (2)'!L15</f>
        <v>0</v>
      </c>
      <c r="J11" s="48">
        <f>'4. Projected Sales Forecast (2)'!$E$9*'4. Projected Sales Forecast (2)'!M15</f>
        <v>0</v>
      </c>
      <c r="K11" s="48">
        <f>'4. Projected Sales Forecast (2)'!$E$9*'4. Projected Sales Forecast (2)'!N15</f>
        <v>0</v>
      </c>
      <c r="L11" s="48">
        <f>'4. Projected Sales Forecast (2)'!$E$9*'4. Projected Sales Forecast (2)'!O15</f>
        <v>0</v>
      </c>
      <c r="M11" s="48">
        <f>'4. Projected Sales Forecast (2)'!$E$9*'4. Projected Sales Forecast (2)'!P15</f>
        <v>0</v>
      </c>
      <c r="N11" s="48">
        <f>'4. Projected Sales Forecast (2)'!$E$9*'4. Projected Sales Forecast (2)'!Q15</f>
        <v>0</v>
      </c>
      <c r="O11" s="48">
        <f>'4. Projected Sales Forecast (2)'!$E$9*'4. Projected Sales Forecast (2)'!R15</f>
        <v>0</v>
      </c>
      <c r="P11" s="48">
        <f>'4. Projected Sales Forecast (2)'!$E$9*'4. Projected Sales Forecast (2)'!S15</f>
        <v>0</v>
      </c>
      <c r="Q11" s="56">
        <f t="shared" si="0"/>
        <v>0</v>
      </c>
    </row>
    <row r="12" spans="1:17" ht="12.75" customHeight="1" outlineLevel="1" x14ac:dyDescent="0.2">
      <c r="A12" s="1"/>
      <c r="B12" s="1" t="str">
        <f>'4. Projected Sales Forecast (2)'!A32</f>
        <v>Revenue Channel 4</v>
      </c>
      <c r="C12" s="1"/>
      <c r="D12" s="40"/>
      <c r="E12" s="48">
        <f>'4. Projected Sales Forecast (2)'!$E$9*'4. Projected Sales Forecast (2)'!H39</f>
        <v>0</v>
      </c>
      <c r="F12" s="48">
        <f>'4. Projected Sales Forecast (2)'!$E$9*'4. Projected Sales Forecast (2)'!I39</f>
        <v>0</v>
      </c>
      <c r="G12" s="48">
        <f>'4. Projected Sales Forecast (2)'!$E$9*'4. Projected Sales Forecast (2)'!J39</f>
        <v>0</v>
      </c>
      <c r="H12" s="48">
        <f>'4. Projected Sales Forecast (2)'!$E$9*'4. Projected Sales Forecast (2)'!K39</f>
        <v>0</v>
      </c>
      <c r="I12" s="48">
        <f>'4. Projected Sales Forecast (2)'!$E$9*'4. Projected Sales Forecast (2)'!L39</f>
        <v>0</v>
      </c>
      <c r="J12" s="48">
        <f>'4. Projected Sales Forecast (2)'!$E$9*'4. Projected Sales Forecast (2)'!M39</f>
        <v>0</v>
      </c>
      <c r="K12" s="48">
        <f>'4. Projected Sales Forecast (2)'!$E$9*'4. Projected Sales Forecast (2)'!N39</f>
        <v>0</v>
      </c>
      <c r="L12" s="48">
        <f>'4. Projected Sales Forecast (2)'!$E$9*'4. Projected Sales Forecast (2)'!O39</f>
        <v>0</v>
      </c>
      <c r="M12" s="48">
        <f>'4. Projected Sales Forecast (2)'!$E$9*'4. Projected Sales Forecast (2)'!P39</f>
        <v>0</v>
      </c>
      <c r="N12" s="48">
        <f>'4. Projected Sales Forecast (2)'!$E$9*'4. Projected Sales Forecast (2)'!Q39</f>
        <v>0</v>
      </c>
      <c r="O12" s="48">
        <f>'4. Projected Sales Forecast (2)'!$E$9*'4. Projected Sales Forecast (2)'!R39</f>
        <v>0</v>
      </c>
      <c r="P12" s="48">
        <f>'4. Projected Sales Forecast (2)'!$E$9*'4. Projected Sales Forecast (2)'!S39</f>
        <v>0</v>
      </c>
      <c r="Q12" s="56">
        <f t="shared" si="0"/>
        <v>0</v>
      </c>
    </row>
    <row r="13" spans="1:17" ht="12.75" customHeight="1" outlineLevel="1" x14ac:dyDescent="0.2">
      <c r="A13" s="1"/>
      <c r="B13" s="1" t="str">
        <f>IF('5. Projected Sales Forecast (2)'!E9&gt;0,'5. Projected Sales Forecast (2)'!A8,"")</f>
        <v/>
      </c>
      <c r="C13" s="1"/>
      <c r="D13" s="40"/>
      <c r="E13" s="48" t="str">
        <f>IF('5. Projected Sales Forecast (2)'!$E$9&gt;0,'5. Projected Sales Forecast (2)'!$E$9*'5. Projected Sales Forecast (2)'!H15,"")</f>
        <v/>
      </c>
      <c r="F13" s="48" t="str">
        <f>IF('5. Projected Sales Forecast (2)'!$E$9&gt;0,'5. Projected Sales Forecast (2)'!$E$9*'5. Projected Sales Forecast (2)'!I15,"")</f>
        <v/>
      </c>
      <c r="G13" s="48" t="str">
        <f>IF('5. Projected Sales Forecast (2)'!$E$9&gt;0,'5. Projected Sales Forecast (2)'!$E$9*'5. Projected Sales Forecast (2)'!J15,"")</f>
        <v/>
      </c>
      <c r="H13" s="48" t="str">
        <f>IF('5. Projected Sales Forecast (2)'!$E$9&gt;0,'5. Projected Sales Forecast (2)'!$E$9*'5. Projected Sales Forecast (2)'!K15,"")</f>
        <v/>
      </c>
      <c r="I13" s="48" t="str">
        <f>IF('5. Projected Sales Forecast (2)'!$E$9&gt;0,'5. Projected Sales Forecast (2)'!$E$9*'5. Projected Sales Forecast (2)'!L15,"")</f>
        <v/>
      </c>
      <c r="J13" s="48" t="str">
        <f>IF('5. Projected Sales Forecast (2)'!$E$9&gt;0,'5. Projected Sales Forecast (2)'!$E$9*'5. Projected Sales Forecast (2)'!M15,"")</f>
        <v/>
      </c>
      <c r="K13" s="48" t="str">
        <f>IF('5. Projected Sales Forecast (2)'!$E$9&gt;0,'5. Projected Sales Forecast (2)'!$E$9*'5. Projected Sales Forecast (2)'!N15,"")</f>
        <v/>
      </c>
      <c r="L13" s="48" t="str">
        <f>IF('5. Projected Sales Forecast (2)'!$E$9&gt;0,'5. Projected Sales Forecast (2)'!$E$9*'5. Projected Sales Forecast (2)'!O15,"")</f>
        <v/>
      </c>
      <c r="M13" s="48" t="str">
        <f>IF('5. Projected Sales Forecast (2)'!$E$9&gt;0,'5. Projected Sales Forecast (2)'!$E$9*'5. Projected Sales Forecast (2)'!P15,"")</f>
        <v/>
      </c>
      <c r="N13" s="48" t="str">
        <f>IF('5. Projected Sales Forecast (2)'!$E$9&gt;0,'5. Projected Sales Forecast (2)'!$E$9*'5. Projected Sales Forecast (2)'!Q15,"")</f>
        <v/>
      </c>
      <c r="O13" s="48" t="str">
        <f>IF('5. Projected Sales Forecast (2)'!$E$9&gt;0,'5. Projected Sales Forecast (2)'!$E$9*'5. Projected Sales Forecast (2)'!R15,"")</f>
        <v/>
      </c>
      <c r="P13" s="48" t="str">
        <f>IF('5. Projected Sales Forecast (2)'!$E$9&gt;0,'5. Projected Sales Forecast (2)'!$E$9*'5. Projected Sales Forecast (2)'!S15,"")</f>
        <v/>
      </c>
      <c r="Q13" s="56">
        <f t="shared" si="0"/>
        <v>0</v>
      </c>
    </row>
    <row r="14" spans="1:17" ht="12.75" customHeight="1" outlineLevel="1" thickBot="1" x14ac:dyDescent="0.25">
      <c r="A14" s="1"/>
      <c r="B14" s="1" t="str">
        <f>IF('5. Projected Sales Forecast (2)'!E33&gt;0,'5. Projected Sales Forecast (2)'!A32,"")</f>
        <v/>
      </c>
      <c r="C14" s="1"/>
      <c r="D14" s="40"/>
      <c r="E14" s="52" t="str">
        <f>IF('5. Projected Sales Forecast (2)'!$E$33&gt;0,'5. Projected Sales Forecast (2)'!$E$33*'5. Projected Sales Forecast (2)'!H39,"")</f>
        <v/>
      </c>
      <c r="F14" s="52" t="str">
        <f>IF('5. Projected Sales Forecast (2)'!$E$33&gt;0,'5. Projected Sales Forecast (2)'!$E$33*'5. Projected Sales Forecast (2)'!I39,"")</f>
        <v/>
      </c>
      <c r="G14" s="52" t="str">
        <f>IF('5. Projected Sales Forecast (2)'!$E$33&gt;0,'5. Projected Sales Forecast (2)'!$E$33*'5. Projected Sales Forecast (2)'!J39,"")</f>
        <v/>
      </c>
      <c r="H14" s="52" t="str">
        <f>IF('5. Projected Sales Forecast (2)'!$E$33&gt;0,'5. Projected Sales Forecast (2)'!$E$33*'5. Projected Sales Forecast (2)'!K39,"")</f>
        <v/>
      </c>
      <c r="I14" s="52" t="str">
        <f>IF('5. Projected Sales Forecast (2)'!$E$33&gt;0,'5. Projected Sales Forecast (2)'!$E$33*'5. Projected Sales Forecast (2)'!L39,"")</f>
        <v/>
      </c>
      <c r="J14" s="52" t="str">
        <f>IF('5. Projected Sales Forecast (2)'!$E$33&gt;0,'5. Projected Sales Forecast (2)'!$E$33*'5. Projected Sales Forecast (2)'!M39,"")</f>
        <v/>
      </c>
      <c r="K14" s="52" t="str">
        <f>IF('5. Projected Sales Forecast (2)'!$E$33&gt;0,'5. Projected Sales Forecast (2)'!$E$33*'5. Projected Sales Forecast (2)'!N39,"")</f>
        <v/>
      </c>
      <c r="L14" s="52" t="str">
        <f>IF('5. Projected Sales Forecast (2)'!$E$33&gt;0,'5. Projected Sales Forecast (2)'!$E$33*'5. Projected Sales Forecast (2)'!O39,"")</f>
        <v/>
      </c>
      <c r="M14" s="52" t="str">
        <f>IF('5. Projected Sales Forecast (2)'!$E$33&gt;0,'5. Projected Sales Forecast (2)'!$E$33*'5. Projected Sales Forecast (2)'!P39,"")</f>
        <v/>
      </c>
      <c r="N14" s="52" t="str">
        <f>IF('5. Projected Sales Forecast (2)'!$E$33&gt;0,'5. Projected Sales Forecast (2)'!$E$33*'5. Projected Sales Forecast (2)'!Q39,"")</f>
        <v/>
      </c>
      <c r="O14" s="52" t="str">
        <f>IF('5. Projected Sales Forecast (2)'!$E$33&gt;0,'5. Projected Sales Forecast (2)'!$E$33*'5. Projected Sales Forecast (2)'!R39,"")</f>
        <v/>
      </c>
      <c r="P14" s="52" t="str">
        <f>IF('5. Projected Sales Forecast (2)'!$E$33&gt;0,'5. Projected Sales Forecast (2)'!$E$33*'5. Projected Sales Forecast (2)'!S39,"")</f>
        <v/>
      </c>
      <c r="Q14" s="99">
        <f t="shared" si="0"/>
        <v>0</v>
      </c>
    </row>
    <row r="15" spans="1:17" ht="12.75" customHeight="1" x14ac:dyDescent="0.2">
      <c r="A15" s="1" t="s">
        <v>81</v>
      </c>
      <c r="B15" s="1"/>
      <c r="C15" s="1"/>
      <c r="D15" s="40"/>
      <c r="E15" s="56">
        <f t="shared" ref="E15:Q15" si="1">SUM(E9:E14)</f>
        <v>0</v>
      </c>
      <c r="F15" s="56">
        <f t="shared" si="1"/>
        <v>0</v>
      </c>
      <c r="G15" s="56">
        <f t="shared" si="1"/>
        <v>0</v>
      </c>
      <c r="H15" s="56">
        <f t="shared" si="1"/>
        <v>0</v>
      </c>
      <c r="I15" s="56">
        <f t="shared" si="1"/>
        <v>0</v>
      </c>
      <c r="J15" s="56">
        <f t="shared" si="1"/>
        <v>0</v>
      </c>
      <c r="K15" s="56">
        <f t="shared" si="1"/>
        <v>0</v>
      </c>
      <c r="L15" s="56">
        <f t="shared" si="1"/>
        <v>0</v>
      </c>
      <c r="M15" s="56">
        <f t="shared" si="1"/>
        <v>0</v>
      </c>
      <c r="N15" s="56">
        <f t="shared" si="1"/>
        <v>0</v>
      </c>
      <c r="O15" s="56">
        <f t="shared" si="1"/>
        <v>0</v>
      </c>
      <c r="P15" s="56">
        <f t="shared" si="1"/>
        <v>0</v>
      </c>
      <c r="Q15" s="56">
        <f t="shared" si="1"/>
        <v>0</v>
      </c>
    </row>
    <row r="16" spans="1:17" ht="12.75" customHeight="1" x14ac:dyDescent="0.2">
      <c r="A16" s="1"/>
      <c r="B16" s="1"/>
      <c r="C16" s="1"/>
      <c r="D16" s="40"/>
      <c r="E16" s="40"/>
      <c r="F16" s="40"/>
      <c r="G16" s="40"/>
      <c r="H16" s="40"/>
      <c r="I16" s="40"/>
      <c r="J16" s="40"/>
      <c r="K16" s="40"/>
      <c r="L16" s="40"/>
      <c r="M16" s="40"/>
      <c r="N16" s="40"/>
      <c r="O16" s="40"/>
      <c r="P16" s="40"/>
      <c r="Q16" s="40"/>
    </row>
    <row r="17" spans="1:17" ht="12.75" customHeight="1" outlineLevel="1" x14ac:dyDescent="0.2">
      <c r="A17" s="1" t="s">
        <v>82</v>
      </c>
      <c r="B17" s="1"/>
      <c r="C17" s="1"/>
      <c r="D17" s="40"/>
      <c r="E17" s="48"/>
      <c r="F17" s="48"/>
      <c r="G17" s="48"/>
      <c r="H17" s="48"/>
      <c r="I17" s="48"/>
      <c r="J17" s="48"/>
      <c r="K17" s="48"/>
      <c r="L17" s="48"/>
      <c r="M17" s="48"/>
      <c r="N17" s="48"/>
      <c r="O17" s="48"/>
      <c r="P17" s="48"/>
      <c r="Q17" s="48"/>
    </row>
    <row r="18" spans="1:17" ht="12.75" customHeight="1" outlineLevel="1" x14ac:dyDescent="0.2">
      <c r="A18" s="1"/>
      <c r="B18" s="1" t="str">
        <f t="shared" ref="B18:B23" si="2">B9</f>
        <v>Revenue Channel 1</v>
      </c>
      <c r="C18" s="1"/>
      <c r="D18" s="40"/>
      <c r="E18" s="48">
        <f>'4. Projected Sales Forecast'!$E$10*'4. Projected Sales Forecast'!H15</f>
        <v>0</v>
      </c>
      <c r="F18" s="48">
        <f>'4. Projected Sales Forecast'!$E$10*'4. Projected Sales Forecast'!I15</f>
        <v>0</v>
      </c>
      <c r="G18" s="48">
        <f>'4. Projected Sales Forecast'!$E$10*'4. Projected Sales Forecast'!J15</f>
        <v>0</v>
      </c>
      <c r="H18" s="48">
        <f>'4. Projected Sales Forecast'!$E$10*'4. Projected Sales Forecast'!K15</f>
        <v>0</v>
      </c>
      <c r="I18" s="48">
        <f>'4. Projected Sales Forecast'!$E$10*'4. Projected Sales Forecast'!L15</f>
        <v>0</v>
      </c>
      <c r="J18" s="48">
        <f>'4. Projected Sales Forecast'!$E$10*'4. Projected Sales Forecast'!M15</f>
        <v>0</v>
      </c>
      <c r="K18" s="48">
        <f>'4. Projected Sales Forecast'!$E$10*'4. Projected Sales Forecast'!N15</f>
        <v>0</v>
      </c>
      <c r="L18" s="48">
        <f>'4. Projected Sales Forecast'!$E$10*'4. Projected Sales Forecast'!O15</f>
        <v>0</v>
      </c>
      <c r="M18" s="48">
        <f>'4. Projected Sales Forecast'!$E$10*'4. Projected Sales Forecast'!P15</f>
        <v>0</v>
      </c>
      <c r="N18" s="48">
        <f>'4. Projected Sales Forecast'!$E$10*'4. Projected Sales Forecast'!Q15</f>
        <v>0</v>
      </c>
      <c r="O18" s="48">
        <f>'4. Projected Sales Forecast'!$E$10*'4. Projected Sales Forecast'!R15</f>
        <v>0</v>
      </c>
      <c r="P18" s="48">
        <f>'4. Projected Sales Forecast'!$E$10*'4. Projected Sales Forecast'!S15</f>
        <v>0</v>
      </c>
      <c r="Q18" s="48">
        <f t="shared" ref="Q18:Q23" si="3">SUM(E18:P18)</f>
        <v>0</v>
      </c>
    </row>
    <row r="19" spans="1:17" ht="12.75" customHeight="1" outlineLevel="1" x14ac:dyDescent="0.2">
      <c r="A19" s="1"/>
      <c r="B19" s="1" t="str">
        <f t="shared" si="2"/>
        <v>Revenue Channel 2</v>
      </c>
      <c r="C19" s="1"/>
      <c r="D19" s="40"/>
      <c r="E19" s="56">
        <f>'4. Projected Sales Forecast'!$E$34*'4. Projected Sales Forecast'!H39</f>
        <v>0</v>
      </c>
      <c r="F19" s="56">
        <f>'4. Projected Sales Forecast'!$E$34*'4. Projected Sales Forecast'!I39</f>
        <v>0</v>
      </c>
      <c r="G19" s="56">
        <f>'4. Projected Sales Forecast'!$E$34*'4. Projected Sales Forecast'!J39</f>
        <v>0</v>
      </c>
      <c r="H19" s="56">
        <f>'4. Projected Sales Forecast'!$E$34*'4. Projected Sales Forecast'!K39</f>
        <v>0</v>
      </c>
      <c r="I19" s="56">
        <f>'4. Projected Sales Forecast'!$E$34*'4. Projected Sales Forecast'!L39</f>
        <v>0</v>
      </c>
      <c r="J19" s="56">
        <f>'4. Projected Sales Forecast'!$E$34*'4. Projected Sales Forecast'!M39</f>
        <v>0</v>
      </c>
      <c r="K19" s="56">
        <f>'4. Projected Sales Forecast'!$E$34*'4. Projected Sales Forecast'!N39</f>
        <v>0</v>
      </c>
      <c r="L19" s="56">
        <f>'4. Projected Sales Forecast'!$E$34*'4. Projected Sales Forecast'!O39</f>
        <v>0</v>
      </c>
      <c r="M19" s="56">
        <f>'4. Projected Sales Forecast'!$E$34*'4. Projected Sales Forecast'!P39</f>
        <v>0</v>
      </c>
      <c r="N19" s="56">
        <f>'4. Projected Sales Forecast'!$E$34*'4. Projected Sales Forecast'!Q39</f>
        <v>0</v>
      </c>
      <c r="O19" s="56">
        <f>'4. Projected Sales Forecast'!$E$34*'4. Projected Sales Forecast'!R39</f>
        <v>0</v>
      </c>
      <c r="P19" s="56">
        <f>'4. Projected Sales Forecast'!$E$34*'4. Projected Sales Forecast'!S39</f>
        <v>0</v>
      </c>
      <c r="Q19" s="48">
        <f t="shared" si="3"/>
        <v>0</v>
      </c>
    </row>
    <row r="20" spans="1:17" ht="12.75" customHeight="1" outlineLevel="1" x14ac:dyDescent="0.2">
      <c r="A20" s="1"/>
      <c r="B20" s="1" t="str">
        <f t="shared" si="2"/>
        <v>Revenue Channel 3</v>
      </c>
      <c r="C20" s="1"/>
      <c r="D20" s="40"/>
      <c r="E20" s="48">
        <f>'4. Projected Sales Forecast (2)'!$E$10*'4. Projected Sales Forecast (2)'!H15</f>
        <v>0</v>
      </c>
      <c r="F20" s="48">
        <f>'4. Projected Sales Forecast (2)'!$E$10*'4. Projected Sales Forecast (2)'!I15</f>
        <v>0</v>
      </c>
      <c r="G20" s="48">
        <f>'4. Projected Sales Forecast (2)'!$E$10*'4. Projected Sales Forecast (2)'!J15</f>
        <v>0</v>
      </c>
      <c r="H20" s="48">
        <f>'4. Projected Sales Forecast (2)'!$E$10*'4. Projected Sales Forecast (2)'!K15</f>
        <v>0</v>
      </c>
      <c r="I20" s="48">
        <f>'4. Projected Sales Forecast (2)'!$E$10*'4. Projected Sales Forecast (2)'!L15</f>
        <v>0</v>
      </c>
      <c r="J20" s="48">
        <f>'4. Projected Sales Forecast (2)'!$E$10*'4. Projected Sales Forecast (2)'!M15</f>
        <v>0</v>
      </c>
      <c r="K20" s="48">
        <f>'4. Projected Sales Forecast (2)'!$E$10*'4. Projected Sales Forecast (2)'!N15</f>
        <v>0</v>
      </c>
      <c r="L20" s="48">
        <f>'4. Projected Sales Forecast (2)'!$E$10*'4. Projected Sales Forecast (2)'!O15</f>
        <v>0</v>
      </c>
      <c r="M20" s="48">
        <f>'4. Projected Sales Forecast (2)'!$E$10*'4. Projected Sales Forecast (2)'!P15</f>
        <v>0</v>
      </c>
      <c r="N20" s="48">
        <f>'4. Projected Sales Forecast (2)'!$E$10*'4. Projected Sales Forecast (2)'!Q15</f>
        <v>0</v>
      </c>
      <c r="O20" s="48">
        <f>'4. Projected Sales Forecast (2)'!$E$10*'4. Projected Sales Forecast (2)'!R15</f>
        <v>0</v>
      </c>
      <c r="P20" s="48">
        <f>'4. Projected Sales Forecast (2)'!$E$10*'4. Projected Sales Forecast (2)'!S15</f>
        <v>0</v>
      </c>
      <c r="Q20" s="48">
        <f t="shared" si="3"/>
        <v>0</v>
      </c>
    </row>
    <row r="21" spans="1:17" ht="12.75" customHeight="1" outlineLevel="1" x14ac:dyDescent="0.2">
      <c r="A21" s="1"/>
      <c r="B21" s="1" t="str">
        <f t="shared" si="2"/>
        <v>Revenue Channel 4</v>
      </c>
      <c r="C21" s="1"/>
      <c r="D21" s="40"/>
      <c r="E21" s="56">
        <f>'4. Projected Sales Forecast (2)'!$E$34*'4. Projected Sales Forecast'!H39</f>
        <v>0</v>
      </c>
      <c r="F21" s="56">
        <f>'4. Projected Sales Forecast (2)'!$E$34*'4. Projected Sales Forecast'!I39</f>
        <v>0</v>
      </c>
      <c r="G21" s="56">
        <f>'4. Projected Sales Forecast (2)'!$E$34*'4. Projected Sales Forecast'!J39</f>
        <v>0</v>
      </c>
      <c r="H21" s="56">
        <f>'4. Projected Sales Forecast (2)'!$E$34*'4. Projected Sales Forecast'!K39</f>
        <v>0</v>
      </c>
      <c r="I21" s="56">
        <f>'4. Projected Sales Forecast (2)'!$E$34*'4. Projected Sales Forecast'!L39</f>
        <v>0</v>
      </c>
      <c r="J21" s="56">
        <f>'4. Projected Sales Forecast (2)'!$E$34*'4. Projected Sales Forecast'!M39</f>
        <v>0</v>
      </c>
      <c r="K21" s="56">
        <f>'4. Projected Sales Forecast (2)'!$E$34*'4. Projected Sales Forecast'!N39</f>
        <v>0</v>
      </c>
      <c r="L21" s="56">
        <f>'4. Projected Sales Forecast (2)'!$E$34*'4. Projected Sales Forecast'!O39</f>
        <v>0</v>
      </c>
      <c r="M21" s="56">
        <f>'4. Projected Sales Forecast (2)'!$E$34*'4. Projected Sales Forecast'!P39</f>
        <v>0</v>
      </c>
      <c r="N21" s="56">
        <f>'4. Projected Sales Forecast (2)'!$E$34*'4. Projected Sales Forecast'!Q39</f>
        <v>0</v>
      </c>
      <c r="O21" s="56">
        <f>'4. Projected Sales Forecast (2)'!$E$34*'4. Projected Sales Forecast'!R39</f>
        <v>0</v>
      </c>
      <c r="P21" s="56">
        <f>'4. Projected Sales Forecast (2)'!$E$34*'4. Projected Sales Forecast'!S39</f>
        <v>0</v>
      </c>
      <c r="Q21" s="48">
        <f t="shared" si="3"/>
        <v>0</v>
      </c>
    </row>
    <row r="22" spans="1:17" ht="12.75" customHeight="1" outlineLevel="1" x14ac:dyDescent="0.2">
      <c r="A22" s="1"/>
      <c r="B22" s="1" t="str">
        <f t="shared" si="2"/>
        <v/>
      </c>
      <c r="C22" s="1"/>
      <c r="D22" s="40"/>
      <c r="E22" s="56" t="str">
        <f>IF('5. Projected Sales Forecast (2)'!$E$10&gt;0,'5. Projected Sales Forecast (2)'!$E$10*'5. Projected Sales Forecast (2)'!H15,"")</f>
        <v/>
      </c>
      <c r="F22" s="56" t="str">
        <f>IF('5. Projected Sales Forecast (2)'!$E$10&gt;0,'5. Projected Sales Forecast (2)'!$E$10*'5. Projected Sales Forecast (2)'!I15,"")</f>
        <v/>
      </c>
      <c r="G22" s="56" t="str">
        <f>IF('5. Projected Sales Forecast (2)'!$E$10&gt;0,'5. Projected Sales Forecast (2)'!$E$10*'5. Projected Sales Forecast (2)'!J15,"")</f>
        <v/>
      </c>
      <c r="H22" s="56" t="str">
        <f>IF('5. Projected Sales Forecast (2)'!$E$10&gt;0,'5. Projected Sales Forecast (2)'!$E$10*'5. Projected Sales Forecast (2)'!K15,"")</f>
        <v/>
      </c>
      <c r="I22" s="56" t="str">
        <f>IF('5. Projected Sales Forecast (2)'!$E$10&gt;0,'5. Projected Sales Forecast (2)'!$E$10*'5. Projected Sales Forecast (2)'!L15,"")</f>
        <v/>
      </c>
      <c r="J22" s="56" t="str">
        <f>IF('5. Projected Sales Forecast (2)'!$E$10&gt;0,'5. Projected Sales Forecast (2)'!$E$10*'5. Projected Sales Forecast (2)'!M15,"")</f>
        <v/>
      </c>
      <c r="K22" s="56" t="str">
        <f>IF('5. Projected Sales Forecast (2)'!$E$10&gt;0,'5. Projected Sales Forecast (2)'!$E$10*'5. Projected Sales Forecast (2)'!N15,"")</f>
        <v/>
      </c>
      <c r="L22" s="56" t="str">
        <f>IF('5. Projected Sales Forecast (2)'!$E$10&gt;0,'5. Projected Sales Forecast (2)'!$E$10*'5. Projected Sales Forecast (2)'!O15,"")</f>
        <v/>
      </c>
      <c r="M22" s="56" t="str">
        <f>IF('5. Projected Sales Forecast (2)'!$E$10&gt;0,'5. Projected Sales Forecast (2)'!$E$10*'5. Projected Sales Forecast (2)'!P15,"")</f>
        <v/>
      </c>
      <c r="N22" s="56" t="str">
        <f>IF('5. Projected Sales Forecast (2)'!$E$10&gt;0,'5. Projected Sales Forecast (2)'!$E$10*'5. Projected Sales Forecast (2)'!Q15,"")</f>
        <v/>
      </c>
      <c r="O22" s="56" t="str">
        <f>IF('5. Projected Sales Forecast (2)'!$E$10&gt;0,'5. Projected Sales Forecast (2)'!$E$10*'5. Projected Sales Forecast (2)'!R15,"")</f>
        <v/>
      </c>
      <c r="P22" s="56" t="str">
        <f>IF('5. Projected Sales Forecast (2)'!$E$10&gt;0,'5. Projected Sales Forecast (2)'!$E$10*'5. Projected Sales Forecast (2)'!S15,"")</f>
        <v/>
      </c>
      <c r="Q22" s="48">
        <f t="shared" si="3"/>
        <v>0</v>
      </c>
    </row>
    <row r="23" spans="1:17" ht="12.75" customHeight="1" outlineLevel="1" thickBot="1" x14ac:dyDescent="0.25">
      <c r="A23" s="1"/>
      <c r="B23" s="1" t="str">
        <f t="shared" si="2"/>
        <v/>
      </c>
      <c r="C23" s="1"/>
      <c r="D23" s="40"/>
      <c r="E23" s="52" t="str">
        <f>IF('5. Projected Sales Forecast (2)'!$E$34&gt;0,'5. Projected Sales Forecast (2)'!$E$34*'5. Projected Sales Forecast (2)'!H39,"")</f>
        <v/>
      </c>
      <c r="F23" s="52" t="str">
        <f>IF('5. Projected Sales Forecast (2)'!$E$34&gt;0,'5. Projected Sales Forecast (2)'!$E$34*'5. Projected Sales Forecast (2)'!I39,"")</f>
        <v/>
      </c>
      <c r="G23" s="52" t="str">
        <f>IF('5. Projected Sales Forecast (2)'!$E$34&gt;0,'5. Projected Sales Forecast (2)'!$E$34*'5. Projected Sales Forecast (2)'!J39,"")</f>
        <v/>
      </c>
      <c r="H23" s="52" t="str">
        <f>IF('5. Projected Sales Forecast (2)'!$E$34&gt;0,'5. Projected Sales Forecast (2)'!$E$34*'5. Projected Sales Forecast (2)'!K39,"")</f>
        <v/>
      </c>
      <c r="I23" s="52" t="str">
        <f>IF('5. Projected Sales Forecast (2)'!$E$34&gt;0,'5. Projected Sales Forecast (2)'!$E$34*'5. Projected Sales Forecast (2)'!L39,"")</f>
        <v/>
      </c>
      <c r="J23" s="52" t="str">
        <f>IF('5. Projected Sales Forecast (2)'!$E$34&gt;0,'5. Projected Sales Forecast (2)'!$E$34*'5. Projected Sales Forecast (2)'!M39,"")</f>
        <v/>
      </c>
      <c r="K23" s="52" t="str">
        <f>IF('5. Projected Sales Forecast (2)'!$E$34&gt;0,'5. Projected Sales Forecast (2)'!$E$34*'5. Projected Sales Forecast (2)'!N39,"")</f>
        <v/>
      </c>
      <c r="L23" s="52" t="str">
        <f>IF('5. Projected Sales Forecast (2)'!$E$34&gt;0,'5. Projected Sales Forecast (2)'!$E$34*'5. Projected Sales Forecast (2)'!O39,"")</f>
        <v/>
      </c>
      <c r="M23" s="52" t="str">
        <f>IF('5. Projected Sales Forecast (2)'!$E$34&gt;0,'5. Projected Sales Forecast (2)'!$E$34*'5. Projected Sales Forecast (2)'!P39,"")</f>
        <v/>
      </c>
      <c r="N23" s="52" t="str">
        <f>IF('5. Projected Sales Forecast (2)'!$E$34&gt;0,'5. Projected Sales Forecast (2)'!$E$34*'5. Projected Sales Forecast (2)'!Q39,"")</f>
        <v/>
      </c>
      <c r="O23" s="52" t="str">
        <f>IF('5. Projected Sales Forecast (2)'!$E$34&gt;0,'5. Projected Sales Forecast (2)'!$E$34*'5. Projected Sales Forecast (2)'!R39,"")</f>
        <v/>
      </c>
      <c r="P23" s="52" t="str">
        <f>IF('5. Projected Sales Forecast (2)'!$E$34&gt;0,'5. Projected Sales Forecast (2)'!$E$34*'5. Projected Sales Forecast (2)'!S39,"")</f>
        <v/>
      </c>
      <c r="Q23" s="52">
        <f t="shared" si="3"/>
        <v>0</v>
      </c>
    </row>
    <row r="24" spans="1:17" ht="12.75" customHeight="1" x14ac:dyDescent="0.2">
      <c r="A24" s="1" t="s">
        <v>83</v>
      </c>
      <c r="B24" s="1"/>
      <c r="C24" s="1"/>
      <c r="D24" s="40"/>
      <c r="E24" s="48">
        <f t="shared" ref="E24:Q24" si="4">SUM(E18:E23)</f>
        <v>0</v>
      </c>
      <c r="F24" s="48">
        <f t="shared" si="4"/>
        <v>0</v>
      </c>
      <c r="G24" s="48">
        <f t="shared" si="4"/>
        <v>0</v>
      </c>
      <c r="H24" s="48">
        <f t="shared" si="4"/>
        <v>0</v>
      </c>
      <c r="I24" s="48">
        <f t="shared" si="4"/>
        <v>0</v>
      </c>
      <c r="J24" s="48">
        <f t="shared" si="4"/>
        <v>0</v>
      </c>
      <c r="K24" s="48">
        <f t="shared" si="4"/>
        <v>0</v>
      </c>
      <c r="L24" s="48">
        <f t="shared" si="4"/>
        <v>0</v>
      </c>
      <c r="M24" s="48">
        <f t="shared" si="4"/>
        <v>0</v>
      </c>
      <c r="N24" s="48">
        <f t="shared" si="4"/>
        <v>0</v>
      </c>
      <c r="O24" s="48">
        <f t="shared" si="4"/>
        <v>0</v>
      </c>
      <c r="P24" s="48">
        <f t="shared" si="4"/>
        <v>0</v>
      </c>
      <c r="Q24" s="48">
        <f t="shared" si="4"/>
        <v>0</v>
      </c>
    </row>
    <row r="25" spans="1:17" ht="12.75" customHeight="1" x14ac:dyDescent="0.2">
      <c r="A25" s="1"/>
      <c r="B25" s="1"/>
      <c r="C25" s="1"/>
      <c r="D25" s="40"/>
      <c r="E25" s="56"/>
      <c r="F25" s="56"/>
      <c r="G25" s="56"/>
      <c r="H25" s="56"/>
      <c r="I25" s="56"/>
      <c r="J25" s="56"/>
      <c r="K25" s="56"/>
      <c r="L25" s="56"/>
      <c r="M25" s="56"/>
      <c r="N25" s="56"/>
      <c r="O25" s="56"/>
      <c r="P25" s="56"/>
      <c r="Q25" s="56"/>
    </row>
    <row r="26" spans="1:17" ht="12.75" customHeight="1" thickBot="1" x14ac:dyDescent="0.25">
      <c r="A26" s="1" t="s">
        <v>23</v>
      </c>
      <c r="B26" s="1"/>
      <c r="C26" s="1"/>
      <c r="D26" s="40"/>
      <c r="E26" s="99">
        <f t="shared" ref="E26:Q26" si="5">E15-E24</f>
        <v>0</v>
      </c>
      <c r="F26" s="99">
        <f t="shared" si="5"/>
        <v>0</v>
      </c>
      <c r="G26" s="99">
        <f t="shared" si="5"/>
        <v>0</v>
      </c>
      <c r="H26" s="99">
        <f t="shared" si="5"/>
        <v>0</v>
      </c>
      <c r="I26" s="99">
        <f t="shared" si="5"/>
        <v>0</v>
      </c>
      <c r="J26" s="99">
        <f t="shared" si="5"/>
        <v>0</v>
      </c>
      <c r="K26" s="99">
        <f t="shared" si="5"/>
        <v>0</v>
      </c>
      <c r="L26" s="99">
        <f t="shared" si="5"/>
        <v>0</v>
      </c>
      <c r="M26" s="99">
        <f t="shared" si="5"/>
        <v>0</v>
      </c>
      <c r="N26" s="99">
        <f t="shared" si="5"/>
        <v>0</v>
      </c>
      <c r="O26" s="99">
        <f t="shared" si="5"/>
        <v>0</v>
      </c>
      <c r="P26" s="99">
        <f t="shared" si="5"/>
        <v>0</v>
      </c>
      <c r="Q26" s="99">
        <f t="shared" si="5"/>
        <v>0</v>
      </c>
    </row>
    <row r="27" spans="1:17" ht="12.75" customHeight="1" x14ac:dyDescent="0.2">
      <c r="A27" s="1"/>
      <c r="B27" s="1"/>
      <c r="C27" s="1"/>
      <c r="D27" s="40"/>
      <c r="E27" s="48"/>
      <c r="F27" s="48"/>
      <c r="G27" s="48"/>
      <c r="H27" s="48"/>
      <c r="I27" s="48"/>
      <c r="J27" s="48"/>
      <c r="K27" s="48"/>
      <c r="L27" s="48"/>
      <c r="M27" s="48"/>
      <c r="N27" s="48"/>
      <c r="O27" s="48"/>
      <c r="P27" s="48"/>
      <c r="Q27" s="48"/>
    </row>
    <row r="28" spans="1:17" ht="12.75" hidden="1" customHeight="1" outlineLevel="1" x14ac:dyDescent="0.2">
      <c r="A28" s="1" t="str">
        <f>'2. Salaries and Wages'!A10</f>
        <v>Salaries and Wages</v>
      </c>
      <c r="B28" s="1"/>
      <c r="C28" s="1"/>
      <c r="D28" s="40"/>
      <c r="E28" s="48"/>
      <c r="F28" s="48"/>
      <c r="G28" s="48"/>
      <c r="H28" s="48"/>
      <c r="I28" s="48"/>
      <c r="J28" s="48"/>
      <c r="K28" s="48"/>
      <c r="L28" s="48"/>
      <c r="M28" s="48"/>
      <c r="N28" s="48"/>
      <c r="O28" s="48"/>
      <c r="P28" s="48"/>
      <c r="Q28" s="48"/>
    </row>
    <row r="29" spans="1:17" ht="12.75" hidden="1" customHeight="1" outlineLevel="1" x14ac:dyDescent="0.2">
      <c r="A29" s="1"/>
      <c r="B29" s="1" t="str">
        <f>'2. Salaries and Wages'!B11</f>
        <v>Owner's Compensation</v>
      </c>
      <c r="C29" s="1"/>
      <c r="D29" s="40"/>
      <c r="E29" s="48">
        <f>'2. Salaries and Wages'!N11/12</f>
        <v>0</v>
      </c>
      <c r="F29" s="48">
        <f t="shared" ref="F29:P29" si="6">E29</f>
        <v>0</v>
      </c>
      <c r="G29" s="48">
        <f t="shared" si="6"/>
        <v>0</v>
      </c>
      <c r="H29" s="48">
        <f t="shared" si="6"/>
        <v>0</v>
      </c>
      <c r="I29" s="48">
        <f t="shared" si="6"/>
        <v>0</v>
      </c>
      <c r="J29" s="48">
        <f t="shared" si="6"/>
        <v>0</v>
      </c>
      <c r="K29" s="48">
        <f t="shared" si="6"/>
        <v>0</v>
      </c>
      <c r="L29" s="48">
        <f t="shared" si="6"/>
        <v>0</v>
      </c>
      <c r="M29" s="48">
        <f t="shared" si="6"/>
        <v>0</v>
      </c>
      <c r="N29" s="48">
        <f t="shared" si="6"/>
        <v>0</v>
      </c>
      <c r="O29" s="48">
        <f t="shared" si="6"/>
        <v>0</v>
      </c>
      <c r="P29" s="48">
        <f t="shared" si="6"/>
        <v>0</v>
      </c>
      <c r="Q29" s="48">
        <f t="shared" ref="Q29:Q34" si="7">SUM(E29:P29)</f>
        <v>0</v>
      </c>
    </row>
    <row r="30" spans="1:17" ht="12.75" hidden="1" customHeight="1" outlineLevel="1" x14ac:dyDescent="0.2">
      <c r="A30" s="1"/>
      <c r="B30" s="1" t="str">
        <f>'2. Salaries and Wages'!B12</f>
        <v>Salaries</v>
      </c>
      <c r="C30" s="1"/>
      <c r="D30" s="40"/>
      <c r="E30" s="48">
        <f>'2. Salaries and Wages'!N12/12</f>
        <v>0</v>
      </c>
      <c r="F30" s="48">
        <f t="shared" ref="F30:P30" si="8">E30</f>
        <v>0</v>
      </c>
      <c r="G30" s="48">
        <f t="shared" si="8"/>
        <v>0</v>
      </c>
      <c r="H30" s="48">
        <f t="shared" si="8"/>
        <v>0</v>
      </c>
      <c r="I30" s="48">
        <f t="shared" si="8"/>
        <v>0</v>
      </c>
      <c r="J30" s="48">
        <f t="shared" si="8"/>
        <v>0</v>
      </c>
      <c r="K30" s="48">
        <f t="shared" si="8"/>
        <v>0</v>
      </c>
      <c r="L30" s="48">
        <f t="shared" si="8"/>
        <v>0</v>
      </c>
      <c r="M30" s="48">
        <f t="shared" si="8"/>
        <v>0</v>
      </c>
      <c r="N30" s="48">
        <f t="shared" si="8"/>
        <v>0</v>
      </c>
      <c r="O30" s="48">
        <f t="shared" si="8"/>
        <v>0</v>
      </c>
      <c r="P30" s="48">
        <f t="shared" si="8"/>
        <v>0</v>
      </c>
      <c r="Q30" s="48">
        <f t="shared" si="7"/>
        <v>0</v>
      </c>
    </row>
    <row r="31" spans="1:17" ht="12.75" hidden="1" customHeight="1" outlineLevel="1" x14ac:dyDescent="0.2">
      <c r="A31" s="1"/>
      <c r="B31" s="1" t="str">
        <f>'2. Salaries and Wages'!C14</f>
        <v>Full-Time Employees</v>
      </c>
      <c r="C31" s="1"/>
      <c r="D31" s="40"/>
      <c r="E31" s="48">
        <f>'2. Salaries and Wages'!N14/12</f>
        <v>0</v>
      </c>
      <c r="F31" s="48">
        <f t="shared" ref="F31:P31" si="9">E31</f>
        <v>0</v>
      </c>
      <c r="G31" s="48">
        <f t="shared" si="9"/>
        <v>0</v>
      </c>
      <c r="H31" s="48">
        <f t="shared" si="9"/>
        <v>0</v>
      </c>
      <c r="I31" s="48">
        <f t="shared" si="9"/>
        <v>0</v>
      </c>
      <c r="J31" s="48">
        <f t="shared" si="9"/>
        <v>0</v>
      </c>
      <c r="K31" s="48">
        <f t="shared" si="9"/>
        <v>0</v>
      </c>
      <c r="L31" s="48">
        <f t="shared" si="9"/>
        <v>0</v>
      </c>
      <c r="M31" s="48">
        <f t="shared" si="9"/>
        <v>0</v>
      </c>
      <c r="N31" s="48">
        <f t="shared" si="9"/>
        <v>0</v>
      </c>
      <c r="O31" s="48">
        <f t="shared" si="9"/>
        <v>0</v>
      </c>
      <c r="P31" s="48">
        <f t="shared" si="9"/>
        <v>0</v>
      </c>
      <c r="Q31" s="48">
        <f t="shared" si="7"/>
        <v>0</v>
      </c>
    </row>
    <row r="32" spans="1:17" ht="12.75" hidden="1" customHeight="1" outlineLevel="1" x14ac:dyDescent="0.2">
      <c r="A32" s="1"/>
      <c r="B32" s="1" t="str">
        <f>'2. Salaries and Wages'!C17</f>
        <v>Part-Time Employees</v>
      </c>
      <c r="C32" s="1"/>
      <c r="D32" s="40"/>
      <c r="E32" s="48">
        <f>'2. Salaries and Wages'!N17/12</f>
        <v>0</v>
      </c>
      <c r="F32" s="48">
        <f t="shared" ref="F32:P32" si="10">E32</f>
        <v>0</v>
      </c>
      <c r="G32" s="48">
        <f t="shared" si="10"/>
        <v>0</v>
      </c>
      <c r="H32" s="48">
        <f t="shared" si="10"/>
        <v>0</v>
      </c>
      <c r="I32" s="48">
        <f t="shared" si="10"/>
        <v>0</v>
      </c>
      <c r="J32" s="48">
        <f t="shared" si="10"/>
        <v>0</v>
      </c>
      <c r="K32" s="48">
        <f t="shared" si="10"/>
        <v>0</v>
      </c>
      <c r="L32" s="48">
        <f t="shared" si="10"/>
        <v>0</v>
      </c>
      <c r="M32" s="48">
        <f t="shared" si="10"/>
        <v>0</v>
      </c>
      <c r="N32" s="48">
        <f t="shared" si="10"/>
        <v>0</v>
      </c>
      <c r="O32" s="48">
        <f t="shared" si="10"/>
        <v>0</v>
      </c>
      <c r="P32" s="48">
        <f t="shared" si="10"/>
        <v>0</v>
      </c>
      <c r="Q32" s="48">
        <f t="shared" si="7"/>
        <v>0</v>
      </c>
    </row>
    <row r="33" spans="1:17" ht="12.75" hidden="1" customHeight="1" outlineLevel="1" x14ac:dyDescent="0.2">
      <c r="A33" s="1"/>
      <c r="B33" s="1" t="str">
        <f>'2. Salaries and Wages'!B20</f>
        <v>Independent Contractors</v>
      </c>
      <c r="C33" s="1"/>
      <c r="D33" s="40"/>
      <c r="E33" s="48">
        <f>'2. Salaries and Wages'!N20/12</f>
        <v>0</v>
      </c>
      <c r="F33" s="48">
        <f t="shared" ref="F33:P33" si="11">E33</f>
        <v>0</v>
      </c>
      <c r="G33" s="48">
        <f t="shared" si="11"/>
        <v>0</v>
      </c>
      <c r="H33" s="48">
        <f t="shared" si="11"/>
        <v>0</v>
      </c>
      <c r="I33" s="48">
        <f t="shared" si="11"/>
        <v>0</v>
      </c>
      <c r="J33" s="48">
        <f t="shared" si="11"/>
        <v>0</v>
      </c>
      <c r="K33" s="48">
        <f t="shared" si="11"/>
        <v>0</v>
      </c>
      <c r="L33" s="48">
        <f t="shared" si="11"/>
        <v>0</v>
      </c>
      <c r="M33" s="48">
        <f t="shared" si="11"/>
        <v>0</v>
      </c>
      <c r="N33" s="48">
        <f t="shared" si="11"/>
        <v>0</v>
      </c>
      <c r="O33" s="48">
        <f t="shared" si="11"/>
        <v>0</v>
      </c>
      <c r="P33" s="48">
        <f t="shared" si="11"/>
        <v>0</v>
      </c>
      <c r="Q33" s="48">
        <f t="shared" si="7"/>
        <v>0</v>
      </c>
    </row>
    <row r="34" spans="1:17" ht="12.75" hidden="1" customHeight="1" outlineLevel="1" thickBot="1" x14ac:dyDescent="0.25">
      <c r="A34" s="1"/>
      <c r="B34" s="1" t="str">
        <f>'2. Salaries and Wages'!A23</f>
        <v>Payroll Taxes and Benefits</v>
      </c>
      <c r="C34" s="1"/>
      <c r="D34" s="40"/>
      <c r="E34" s="52">
        <f>'2. Salaries and Wages'!N32/12</f>
        <v>0</v>
      </c>
      <c r="F34" s="52">
        <f t="shared" ref="F34:P34" si="12">E34</f>
        <v>0</v>
      </c>
      <c r="G34" s="52">
        <f t="shared" si="12"/>
        <v>0</v>
      </c>
      <c r="H34" s="52">
        <f t="shared" si="12"/>
        <v>0</v>
      </c>
      <c r="I34" s="52">
        <f t="shared" si="12"/>
        <v>0</v>
      </c>
      <c r="J34" s="52">
        <f t="shared" si="12"/>
        <v>0</v>
      </c>
      <c r="K34" s="52">
        <f t="shared" si="12"/>
        <v>0</v>
      </c>
      <c r="L34" s="52">
        <f t="shared" si="12"/>
        <v>0</v>
      </c>
      <c r="M34" s="52">
        <f t="shared" si="12"/>
        <v>0</v>
      </c>
      <c r="N34" s="52">
        <f t="shared" si="12"/>
        <v>0</v>
      </c>
      <c r="O34" s="52">
        <f t="shared" si="12"/>
        <v>0</v>
      </c>
      <c r="P34" s="52">
        <f t="shared" si="12"/>
        <v>0</v>
      </c>
      <c r="Q34" s="52">
        <f t="shared" si="7"/>
        <v>0</v>
      </c>
    </row>
    <row r="35" spans="1:17" ht="12.75" customHeight="1" collapsed="1" x14ac:dyDescent="0.2">
      <c r="A35" s="1" t="s">
        <v>87</v>
      </c>
      <c r="B35" s="1"/>
      <c r="C35" s="1"/>
      <c r="D35" s="40"/>
      <c r="E35" s="48">
        <f t="shared" ref="E35:Q35" si="13">SUM(E29:E34)</f>
        <v>0</v>
      </c>
      <c r="F35" s="48">
        <f t="shared" si="13"/>
        <v>0</v>
      </c>
      <c r="G35" s="48">
        <f t="shared" si="13"/>
        <v>0</v>
      </c>
      <c r="H35" s="48">
        <f t="shared" si="13"/>
        <v>0</v>
      </c>
      <c r="I35" s="48">
        <f t="shared" si="13"/>
        <v>0</v>
      </c>
      <c r="J35" s="48">
        <f t="shared" si="13"/>
        <v>0</v>
      </c>
      <c r="K35" s="48">
        <f t="shared" si="13"/>
        <v>0</v>
      </c>
      <c r="L35" s="48">
        <f t="shared" si="13"/>
        <v>0</v>
      </c>
      <c r="M35" s="48">
        <f t="shared" si="13"/>
        <v>0</v>
      </c>
      <c r="N35" s="48">
        <f t="shared" si="13"/>
        <v>0</v>
      </c>
      <c r="O35" s="48">
        <f t="shared" si="13"/>
        <v>0</v>
      </c>
      <c r="P35" s="48">
        <f t="shared" si="13"/>
        <v>0</v>
      </c>
      <c r="Q35" s="48">
        <f t="shared" si="13"/>
        <v>0</v>
      </c>
    </row>
    <row r="36" spans="1:17" ht="12.75" customHeight="1" x14ac:dyDescent="0.2">
      <c r="A36" s="1"/>
      <c r="B36" s="1"/>
      <c r="C36" s="1"/>
      <c r="D36" s="40"/>
      <c r="E36" s="48"/>
      <c r="F36" s="48"/>
      <c r="G36" s="48"/>
      <c r="H36" s="48"/>
      <c r="I36" s="48"/>
      <c r="J36" s="48"/>
      <c r="K36" s="48"/>
      <c r="L36" s="48"/>
      <c r="M36" s="48"/>
      <c r="N36" s="48"/>
      <c r="O36" s="48"/>
      <c r="P36" s="48"/>
      <c r="Q36" s="48"/>
    </row>
    <row r="37" spans="1:17" ht="12.75" customHeight="1" outlineLevel="1" x14ac:dyDescent="0.2">
      <c r="A37" s="1" t="s">
        <v>85</v>
      </c>
      <c r="B37" s="1"/>
      <c r="C37" s="1"/>
      <c r="D37" s="40"/>
      <c r="E37" s="48"/>
      <c r="F37" s="48"/>
      <c r="G37" s="48"/>
      <c r="H37" s="48"/>
      <c r="I37" s="48"/>
      <c r="J37" s="48"/>
      <c r="K37" s="48"/>
      <c r="L37" s="48"/>
      <c r="M37" s="48"/>
      <c r="N37" s="48"/>
      <c r="O37" s="48"/>
      <c r="P37" s="48"/>
      <c r="Q37" s="48"/>
    </row>
    <row r="38" spans="1:17" ht="12.75" customHeight="1" outlineLevel="1" x14ac:dyDescent="0.2">
      <c r="A38" s="1"/>
      <c r="B38" s="1">
        <f>'3. Fixed Operating Expenses'!B11</f>
        <v>0</v>
      </c>
      <c r="C38" s="1"/>
      <c r="D38" s="40"/>
      <c r="E38" s="48">
        <f>'3. Fixed Operating Expenses'!J11/12</f>
        <v>0</v>
      </c>
      <c r="F38" s="96">
        <f t="shared" ref="F38:P38" si="14">E38</f>
        <v>0</v>
      </c>
      <c r="G38" s="96">
        <f t="shared" si="14"/>
        <v>0</v>
      </c>
      <c r="H38" s="96">
        <f t="shared" si="14"/>
        <v>0</v>
      </c>
      <c r="I38" s="96">
        <f t="shared" si="14"/>
        <v>0</v>
      </c>
      <c r="J38" s="96">
        <f t="shared" si="14"/>
        <v>0</v>
      </c>
      <c r="K38" s="96">
        <f t="shared" si="14"/>
        <v>0</v>
      </c>
      <c r="L38" s="96">
        <f t="shared" si="14"/>
        <v>0</v>
      </c>
      <c r="M38" s="96">
        <f t="shared" si="14"/>
        <v>0</v>
      </c>
      <c r="N38" s="96">
        <f t="shared" si="14"/>
        <v>0</v>
      </c>
      <c r="O38" s="96">
        <f t="shared" si="14"/>
        <v>0</v>
      </c>
      <c r="P38" s="96">
        <f t="shared" si="14"/>
        <v>0</v>
      </c>
      <c r="Q38" s="48">
        <f t="shared" ref="Q38:Q57" si="15">SUM(E38:P38)</f>
        <v>0</v>
      </c>
    </row>
    <row r="39" spans="1:17" ht="12.75" customHeight="1" outlineLevel="1" x14ac:dyDescent="0.2">
      <c r="A39" s="1"/>
      <c r="B39" s="1">
        <f>'3. Fixed Operating Expenses'!B12</f>
        <v>0</v>
      </c>
      <c r="C39" s="1"/>
      <c r="D39" s="40"/>
      <c r="E39" s="48">
        <f>'3. Fixed Operating Expenses'!J12/12</f>
        <v>0</v>
      </c>
      <c r="F39" s="96">
        <f t="shared" ref="F39:P39" si="16">E39</f>
        <v>0</v>
      </c>
      <c r="G39" s="96">
        <f t="shared" si="16"/>
        <v>0</v>
      </c>
      <c r="H39" s="96">
        <f t="shared" si="16"/>
        <v>0</v>
      </c>
      <c r="I39" s="96">
        <f t="shared" si="16"/>
        <v>0</v>
      </c>
      <c r="J39" s="96">
        <f t="shared" si="16"/>
        <v>0</v>
      </c>
      <c r="K39" s="96">
        <f t="shared" si="16"/>
        <v>0</v>
      </c>
      <c r="L39" s="96">
        <f t="shared" si="16"/>
        <v>0</v>
      </c>
      <c r="M39" s="96">
        <f t="shared" si="16"/>
        <v>0</v>
      </c>
      <c r="N39" s="96">
        <f t="shared" si="16"/>
        <v>0</v>
      </c>
      <c r="O39" s="96">
        <f t="shared" si="16"/>
        <v>0</v>
      </c>
      <c r="P39" s="96">
        <f t="shared" si="16"/>
        <v>0</v>
      </c>
      <c r="Q39" s="48">
        <f t="shared" si="15"/>
        <v>0</v>
      </c>
    </row>
    <row r="40" spans="1:17" ht="12.75" customHeight="1" outlineLevel="1" x14ac:dyDescent="0.2">
      <c r="A40" s="1"/>
      <c r="B40" s="1">
        <f>'3. Fixed Operating Expenses'!B13</f>
        <v>0</v>
      </c>
      <c r="C40" s="1"/>
      <c r="D40" s="40"/>
      <c r="E40" s="48">
        <f>'3. Fixed Operating Expenses'!J13/12</f>
        <v>0</v>
      </c>
      <c r="F40" s="96">
        <f t="shared" ref="F40:P40" si="17">E40</f>
        <v>0</v>
      </c>
      <c r="G40" s="96">
        <f t="shared" si="17"/>
        <v>0</v>
      </c>
      <c r="H40" s="96">
        <f t="shared" si="17"/>
        <v>0</v>
      </c>
      <c r="I40" s="96">
        <f t="shared" si="17"/>
        <v>0</v>
      </c>
      <c r="J40" s="96">
        <f t="shared" si="17"/>
        <v>0</v>
      </c>
      <c r="K40" s="96">
        <f t="shared" si="17"/>
        <v>0</v>
      </c>
      <c r="L40" s="96">
        <f t="shared" si="17"/>
        <v>0</v>
      </c>
      <c r="M40" s="96">
        <f t="shared" si="17"/>
        <v>0</v>
      </c>
      <c r="N40" s="96">
        <f t="shared" si="17"/>
        <v>0</v>
      </c>
      <c r="O40" s="96">
        <f t="shared" si="17"/>
        <v>0</v>
      </c>
      <c r="P40" s="96">
        <f t="shared" si="17"/>
        <v>0</v>
      </c>
      <c r="Q40" s="48">
        <f t="shared" si="15"/>
        <v>0</v>
      </c>
    </row>
    <row r="41" spans="1:17" ht="12.75" customHeight="1" outlineLevel="1" x14ac:dyDescent="0.2">
      <c r="A41" s="1"/>
      <c r="B41" s="1">
        <f>'3. Fixed Operating Expenses'!B14</f>
        <v>0</v>
      </c>
      <c r="C41" s="1"/>
      <c r="D41" s="40"/>
      <c r="E41" s="48">
        <f>'3. Fixed Operating Expenses'!J14/12</f>
        <v>0</v>
      </c>
      <c r="F41" s="96">
        <f t="shared" ref="F41:P41" si="18">E41</f>
        <v>0</v>
      </c>
      <c r="G41" s="96">
        <f t="shared" si="18"/>
        <v>0</v>
      </c>
      <c r="H41" s="96">
        <f t="shared" si="18"/>
        <v>0</v>
      </c>
      <c r="I41" s="96">
        <f t="shared" si="18"/>
        <v>0</v>
      </c>
      <c r="J41" s="96">
        <f t="shared" si="18"/>
        <v>0</v>
      </c>
      <c r="K41" s="96">
        <f t="shared" si="18"/>
        <v>0</v>
      </c>
      <c r="L41" s="96">
        <f t="shared" si="18"/>
        <v>0</v>
      </c>
      <c r="M41" s="96">
        <f t="shared" si="18"/>
        <v>0</v>
      </c>
      <c r="N41" s="96">
        <f t="shared" si="18"/>
        <v>0</v>
      </c>
      <c r="O41" s="96">
        <f t="shared" si="18"/>
        <v>0</v>
      </c>
      <c r="P41" s="96">
        <f t="shared" si="18"/>
        <v>0</v>
      </c>
      <c r="Q41" s="48">
        <f t="shared" si="15"/>
        <v>0</v>
      </c>
    </row>
    <row r="42" spans="1:17" ht="12.75" customHeight="1" outlineLevel="1" x14ac:dyDescent="0.2">
      <c r="A42" s="1"/>
      <c r="B42" s="1">
        <f>'3. Fixed Operating Expenses'!B15</f>
        <v>0</v>
      </c>
      <c r="C42" s="1"/>
      <c r="D42" s="40"/>
      <c r="E42" s="48">
        <f>'3. Fixed Operating Expenses'!J15/12</f>
        <v>0</v>
      </c>
      <c r="F42" s="96">
        <f t="shared" ref="F42:P42" si="19">E42</f>
        <v>0</v>
      </c>
      <c r="G42" s="96">
        <f t="shared" si="19"/>
        <v>0</v>
      </c>
      <c r="H42" s="96">
        <f t="shared" si="19"/>
        <v>0</v>
      </c>
      <c r="I42" s="96">
        <f t="shared" si="19"/>
        <v>0</v>
      </c>
      <c r="J42" s="96">
        <f t="shared" si="19"/>
        <v>0</v>
      </c>
      <c r="K42" s="96">
        <f t="shared" si="19"/>
        <v>0</v>
      </c>
      <c r="L42" s="96">
        <f t="shared" si="19"/>
        <v>0</v>
      </c>
      <c r="M42" s="96">
        <f t="shared" si="19"/>
        <v>0</v>
      </c>
      <c r="N42" s="96">
        <f t="shared" si="19"/>
        <v>0</v>
      </c>
      <c r="O42" s="96">
        <f t="shared" si="19"/>
        <v>0</v>
      </c>
      <c r="P42" s="96">
        <f t="shared" si="19"/>
        <v>0</v>
      </c>
      <c r="Q42" s="48">
        <f t="shared" si="15"/>
        <v>0</v>
      </c>
    </row>
    <row r="43" spans="1:17" ht="12.75" customHeight="1" outlineLevel="1" x14ac:dyDescent="0.2">
      <c r="A43" s="1"/>
      <c r="B43" s="1">
        <f>'3. Fixed Operating Expenses'!B16</f>
        <v>0</v>
      </c>
      <c r="C43" s="1"/>
      <c r="D43" s="40"/>
      <c r="E43" s="48">
        <f>'3. Fixed Operating Expenses'!J16/12</f>
        <v>0</v>
      </c>
      <c r="F43" s="96">
        <f t="shared" ref="F43:P43" si="20">E43</f>
        <v>0</v>
      </c>
      <c r="G43" s="96">
        <f t="shared" si="20"/>
        <v>0</v>
      </c>
      <c r="H43" s="96">
        <f t="shared" si="20"/>
        <v>0</v>
      </c>
      <c r="I43" s="96">
        <f t="shared" si="20"/>
        <v>0</v>
      </c>
      <c r="J43" s="96">
        <f t="shared" si="20"/>
        <v>0</v>
      </c>
      <c r="K43" s="96">
        <f t="shared" si="20"/>
        <v>0</v>
      </c>
      <c r="L43" s="96">
        <f t="shared" si="20"/>
        <v>0</v>
      </c>
      <c r="M43" s="96">
        <f t="shared" si="20"/>
        <v>0</v>
      </c>
      <c r="N43" s="96">
        <f t="shared" si="20"/>
        <v>0</v>
      </c>
      <c r="O43" s="96">
        <f t="shared" si="20"/>
        <v>0</v>
      </c>
      <c r="P43" s="96">
        <f t="shared" si="20"/>
        <v>0</v>
      </c>
      <c r="Q43" s="48">
        <f t="shared" si="15"/>
        <v>0</v>
      </c>
    </row>
    <row r="44" spans="1:17" ht="12.75" customHeight="1" outlineLevel="1" x14ac:dyDescent="0.2">
      <c r="A44" s="1"/>
      <c r="B44" s="1">
        <f>'3. Fixed Operating Expenses'!B17</f>
        <v>0</v>
      </c>
      <c r="C44" s="1"/>
      <c r="D44" s="40"/>
      <c r="E44" s="48">
        <f>'3. Fixed Operating Expenses'!J17/12</f>
        <v>0</v>
      </c>
      <c r="F44" s="96">
        <f t="shared" ref="F44:P44" si="21">E44</f>
        <v>0</v>
      </c>
      <c r="G44" s="96">
        <f t="shared" si="21"/>
        <v>0</v>
      </c>
      <c r="H44" s="96">
        <f t="shared" si="21"/>
        <v>0</v>
      </c>
      <c r="I44" s="96">
        <f t="shared" si="21"/>
        <v>0</v>
      </c>
      <c r="J44" s="96">
        <f t="shared" si="21"/>
        <v>0</v>
      </c>
      <c r="K44" s="96">
        <f t="shared" si="21"/>
        <v>0</v>
      </c>
      <c r="L44" s="96">
        <f t="shared" si="21"/>
        <v>0</v>
      </c>
      <c r="M44" s="96">
        <f t="shared" si="21"/>
        <v>0</v>
      </c>
      <c r="N44" s="96">
        <f t="shared" si="21"/>
        <v>0</v>
      </c>
      <c r="O44" s="96">
        <f t="shared" si="21"/>
        <v>0</v>
      </c>
      <c r="P44" s="96">
        <f t="shared" si="21"/>
        <v>0</v>
      </c>
      <c r="Q44" s="48">
        <f t="shared" si="15"/>
        <v>0</v>
      </c>
    </row>
    <row r="45" spans="1:17" ht="12.75" customHeight="1" outlineLevel="1" x14ac:dyDescent="0.2">
      <c r="A45" s="1"/>
      <c r="B45" s="1">
        <f>'3. Fixed Operating Expenses'!B18</f>
        <v>0</v>
      </c>
      <c r="C45" s="1"/>
      <c r="D45" s="40"/>
      <c r="E45" s="48">
        <f>'3. Fixed Operating Expenses'!J18/12</f>
        <v>0</v>
      </c>
      <c r="F45" s="96">
        <f t="shared" ref="F45:P45" si="22">E45</f>
        <v>0</v>
      </c>
      <c r="G45" s="96">
        <f t="shared" si="22"/>
        <v>0</v>
      </c>
      <c r="H45" s="96">
        <f t="shared" si="22"/>
        <v>0</v>
      </c>
      <c r="I45" s="96">
        <f t="shared" si="22"/>
        <v>0</v>
      </c>
      <c r="J45" s="96">
        <f t="shared" si="22"/>
        <v>0</v>
      </c>
      <c r="K45" s="96">
        <f t="shared" si="22"/>
        <v>0</v>
      </c>
      <c r="L45" s="96">
        <f t="shared" si="22"/>
        <v>0</v>
      </c>
      <c r="M45" s="96">
        <f t="shared" si="22"/>
        <v>0</v>
      </c>
      <c r="N45" s="96">
        <f t="shared" si="22"/>
        <v>0</v>
      </c>
      <c r="O45" s="96">
        <f t="shared" si="22"/>
        <v>0</v>
      </c>
      <c r="P45" s="96">
        <f t="shared" si="22"/>
        <v>0</v>
      </c>
      <c r="Q45" s="48">
        <f t="shared" si="15"/>
        <v>0</v>
      </c>
    </row>
    <row r="46" spans="1:17" ht="12.75" customHeight="1" outlineLevel="1" x14ac:dyDescent="0.2">
      <c r="A46" s="1"/>
      <c r="B46" s="1">
        <f>'3. Fixed Operating Expenses'!B19</f>
        <v>0</v>
      </c>
      <c r="C46" s="1"/>
      <c r="D46" s="40"/>
      <c r="E46" s="48">
        <f>'3. Fixed Operating Expenses'!J19/12</f>
        <v>0</v>
      </c>
      <c r="F46" s="96">
        <f t="shared" ref="F46:P46" si="23">E46</f>
        <v>0</v>
      </c>
      <c r="G46" s="96">
        <f t="shared" si="23"/>
        <v>0</v>
      </c>
      <c r="H46" s="96">
        <f t="shared" si="23"/>
        <v>0</v>
      </c>
      <c r="I46" s="96">
        <f t="shared" si="23"/>
        <v>0</v>
      </c>
      <c r="J46" s="96">
        <f t="shared" si="23"/>
        <v>0</v>
      </c>
      <c r="K46" s="96">
        <f t="shared" si="23"/>
        <v>0</v>
      </c>
      <c r="L46" s="96">
        <f t="shared" si="23"/>
        <v>0</v>
      </c>
      <c r="M46" s="96">
        <f t="shared" si="23"/>
        <v>0</v>
      </c>
      <c r="N46" s="96">
        <f t="shared" si="23"/>
        <v>0</v>
      </c>
      <c r="O46" s="96">
        <f t="shared" si="23"/>
        <v>0</v>
      </c>
      <c r="P46" s="96">
        <f t="shared" si="23"/>
        <v>0</v>
      </c>
      <c r="Q46" s="48">
        <f t="shared" si="15"/>
        <v>0</v>
      </c>
    </row>
    <row r="47" spans="1:17" ht="12.75" customHeight="1" outlineLevel="1" x14ac:dyDescent="0.2">
      <c r="A47" s="1"/>
      <c r="B47" s="1">
        <f>'3. Fixed Operating Expenses'!B20</f>
        <v>0</v>
      </c>
      <c r="C47" s="1"/>
      <c r="D47" s="40"/>
      <c r="E47" s="48">
        <f>'3. Fixed Operating Expenses'!J20/12</f>
        <v>0</v>
      </c>
      <c r="F47" s="96">
        <f t="shared" ref="F47:P47" si="24">E47</f>
        <v>0</v>
      </c>
      <c r="G47" s="96">
        <f t="shared" si="24"/>
        <v>0</v>
      </c>
      <c r="H47" s="96">
        <f t="shared" si="24"/>
        <v>0</v>
      </c>
      <c r="I47" s="96">
        <f t="shared" si="24"/>
        <v>0</v>
      </c>
      <c r="J47" s="96">
        <f t="shared" si="24"/>
        <v>0</v>
      </c>
      <c r="K47" s="96">
        <f t="shared" si="24"/>
        <v>0</v>
      </c>
      <c r="L47" s="96">
        <f t="shared" si="24"/>
        <v>0</v>
      </c>
      <c r="M47" s="96">
        <f t="shared" si="24"/>
        <v>0</v>
      </c>
      <c r="N47" s="96">
        <f t="shared" si="24"/>
        <v>0</v>
      </c>
      <c r="O47" s="96">
        <f t="shared" si="24"/>
        <v>0</v>
      </c>
      <c r="P47" s="96">
        <f t="shared" si="24"/>
        <v>0</v>
      </c>
      <c r="Q47" s="48">
        <f t="shared" si="15"/>
        <v>0</v>
      </c>
    </row>
    <row r="48" spans="1:17" ht="12.75" customHeight="1" outlineLevel="1" x14ac:dyDescent="0.2">
      <c r="A48" s="1"/>
      <c r="B48" s="1">
        <f>'3. Fixed Operating Expenses'!B21</f>
        <v>0</v>
      </c>
      <c r="C48" s="1"/>
      <c r="D48" s="40"/>
      <c r="E48" s="48">
        <f>'3. Fixed Operating Expenses'!J21/12</f>
        <v>0</v>
      </c>
      <c r="F48" s="96">
        <f t="shared" ref="F48:P48" si="25">E48</f>
        <v>0</v>
      </c>
      <c r="G48" s="96">
        <f t="shared" si="25"/>
        <v>0</v>
      </c>
      <c r="H48" s="96">
        <f t="shared" si="25"/>
        <v>0</v>
      </c>
      <c r="I48" s="96">
        <f t="shared" si="25"/>
        <v>0</v>
      </c>
      <c r="J48" s="96">
        <f t="shared" si="25"/>
        <v>0</v>
      </c>
      <c r="K48" s="96">
        <f t="shared" si="25"/>
        <v>0</v>
      </c>
      <c r="L48" s="96">
        <f t="shared" si="25"/>
        <v>0</v>
      </c>
      <c r="M48" s="96">
        <f t="shared" si="25"/>
        <v>0</v>
      </c>
      <c r="N48" s="96">
        <f t="shared" si="25"/>
        <v>0</v>
      </c>
      <c r="O48" s="96">
        <f t="shared" si="25"/>
        <v>0</v>
      </c>
      <c r="P48" s="96">
        <f t="shared" si="25"/>
        <v>0</v>
      </c>
      <c r="Q48" s="48">
        <f t="shared" si="15"/>
        <v>0</v>
      </c>
    </row>
    <row r="49" spans="1:17" ht="12.75" customHeight="1" outlineLevel="1" x14ac:dyDescent="0.2">
      <c r="A49" s="1"/>
      <c r="B49" s="1">
        <f>'3. Fixed Operating Expenses'!B22</f>
        <v>0</v>
      </c>
      <c r="C49" s="1"/>
      <c r="D49" s="40"/>
      <c r="E49" s="48">
        <f>'3. Fixed Operating Expenses'!J22/12</f>
        <v>0</v>
      </c>
      <c r="F49" s="96">
        <f t="shared" ref="F49:P49" si="26">E49</f>
        <v>0</v>
      </c>
      <c r="G49" s="96">
        <f t="shared" si="26"/>
        <v>0</v>
      </c>
      <c r="H49" s="96">
        <f t="shared" si="26"/>
        <v>0</v>
      </c>
      <c r="I49" s="96">
        <f t="shared" si="26"/>
        <v>0</v>
      </c>
      <c r="J49" s="96">
        <f t="shared" si="26"/>
        <v>0</v>
      </c>
      <c r="K49" s="96">
        <f t="shared" si="26"/>
        <v>0</v>
      </c>
      <c r="L49" s="96">
        <f t="shared" si="26"/>
        <v>0</v>
      </c>
      <c r="M49" s="96">
        <f t="shared" si="26"/>
        <v>0</v>
      </c>
      <c r="N49" s="96">
        <f t="shared" si="26"/>
        <v>0</v>
      </c>
      <c r="O49" s="96">
        <f t="shared" si="26"/>
        <v>0</v>
      </c>
      <c r="P49" s="96">
        <f t="shared" si="26"/>
        <v>0</v>
      </c>
      <c r="Q49" s="48">
        <f t="shared" si="15"/>
        <v>0</v>
      </c>
    </row>
    <row r="50" spans="1:17" ht="12.75" customHeight="1" outlineLevel="1" x14ac:dyDescent="0.2">
      <c r="A50" s="1"/>
      <c r="B50" s="1">
        <f>'3. Fixed Operating Expenses'!B23</f>
        <v>0</v>
      </c>
      <c r="C50" s="1"/>
      <c r="D50" s="40"/>
      <c r="E50" s="48">
        <f>'3. Fixed Operating Expenses'!J23/12</f>
        <v>0</v>
      </c>
      <c r="F50" s="96">
        <f t="shared" ref="F50:P50" si="27">E50</f>
        <v>0</v>
      </c>
      <c r="G50" s="96">
        <f t="shared" si="27"/>
        <v>0</v>
      </c>
      <c r="H50" s="96">
        <f t="shared" si="27"/>
        <v>0</v>
      </c>
      <c r="I50" s="96">
        <f t="shared" si="27"/>
        <v>0</v>
      </c>
      <c r="J50" s="96">
        <f t="shared" si="27"/>
        <v>0</v>
      </c>
      <c r="K50" s="96">
        <f t="shared" si="27"/>
        <v>0</v>
      </c>
      <c r="L50" s="96">
        <f t="shared" si="27"/>
        <v>0</v>
      </c>
      <c r="M50" s="96">
        <f t="shared" si="27"/>
        <v>0</v>
      </c>
      <c r="N50" s="96">
        <f t="shared" si="27"/>
        <v>0</v>
      </c>
      <c r="O50" s="96">
        <f t="shared" si="27"/>
        <v>0</v>
      </c>
      <c r="P50" s="96">
        <f t="shared" si="27"/>
        <v>0</v>
      </c>
      <c r="Q50" s="48">
        <f t="shared" si="15"/>
        <v>0</v>
      </c>
    </row>
    <row r="51" spans="1:17" ht="12.75" customHeight="1" outlineLevel="1" x14ac:dyDescent="0.2">
      <c r="A51" s="1"/>
      <c r="B51" s="1">
        <f>'3. Fixed Operating Expenses'!B24</f>
        <v>0</v>
      </c>
      <c r="C51" s="1"/>
      <c r="D51" s="40"/>
      <c r="E51" s="48">
        <f>'3. Fixed Operating Expenses'!J24/12</f>
        <v>0</v>
      </c>
      <c r="F51" s="96">
        <f t="shared" ref="F51:P51" si="28">E51</f>
        <v>0</v>
      </c>
      <c r="G51" s="96">
        <f t="shared" si="28"/>
        <v>0</v>
      </c>
      <c r="H51" s="96">
        <f t="shared" si="28"/>
        <v>0</v>
      </c>
      <c r="I51" s="96">
        <f t="shared" si="28"/>
        <v>0</v>
      </c>
      <c r="J51" s="96">
        <f t="shared" si="28"/>
        <v>0</v>
      </c>
      <c r="K51" s="96">
        <f t="shared" si="28"/>
        <v>0</v>
      </c>
      <c r="L51" s="96">
        <f t="shared" si="28"/>
        <v>0</v>
      </c>
      <c r="M51" s="96">
        <f t="shared" si="28"/>
        <v>0</v>
      </c>
      <c r="N51" s="96">
        <f t="shared" si="28"/>
        <v>0</v>
      </c>
      <c r="O51" s="96">
        <f t="shared" si="28"/>
        <v>0</v>
      </c>
      <c r="P51" s="96">
        <f t="shared" si="28"/>
        <v>0</v>
      </c>
      <c r="Q51" s="48">
        <f t="shared" si="15"/>
        <v>0</v>
      </c>
    </row>
    <row r="52" spans="1:17" ht="12.75" customHeight="1" outlineLevel="1" x14ac:dyDescent="0.2">
      <c r="A52" s="1"/>
      <c r="B52" s="1">
        <f>'3. Fixed Operating Expenses'!B25</f>
        <v>0</v>
      </c>
      <c r="C52" s="1"/>
      <c r="D52" s="40"/>
      <c r="E52" s="48">
        <f>'3. Fixed Operating Expenses'!J25/12</f>
        <v>0</v>
      </c>
      <c r="F52" s="96">
        <f t="shared" ref="F52:P52" si="29">E52</f>
        <v>0</v>
      </c>
      <c r="G52" s="96">
        <f t="shared" si="29"/>
        <v>0</v>
      </c>
      <c r="H52" s="96">
        <f t="shared" si="29"/>
        <v>0</v>
      </c>
      <c r="I52" s="96">
        <f t="shared" si="29"/>
        <v>0</v>
      </c>
      <c r="J52" s="96">
        <f t="shared" si="29"/>
        <v>0</v>
      </c>
      <c r="K52" s="96">
        <f t="shared" si="29"/>
        <v>0</v>
      </c>
      <c r="L52" s="96">
        <f t="shared" si="29"/>
        <v>0</v>
      </c>
      <c r="M52" s="96">
        <f t="shared" si="29"/>
        <v>0</v>
      </c>
      <c r="N52" s="96">
        <f t="shared" si="29"/>
        <v>0</v>
      </c>
      <c r="O52" s="96">
        <f t="shared" si="29"/>
        <v>0</v>
      </c>
      <c r="P52" s="96">
        <f t="shared" si="29"/>
        <v>0</v>
      </c>
      <c r="Q52" s="48">
        <f t="shared" si="15"/>
        <v>0</v>
      </c>
    </row>
    <row r="53" spans="1:17" ht="12.75" customHeight="1" outlineLevel="1" x14ac:dyDescent="0.2">
      <c r="A53" s="1"/>
      <c r="B53" s="1">
        <f>'3. Fixed Operating Expenses'!B26</f>
        <v>0</v>
      </c>
      <c r="C53" s="1"/>
      <c r="D53" s="40"/>
      <c r="E53" s="48">
        <f>'3. Fixed Operating Expenses'!J26/12</f>
        <v>0</v>
      </c>
      <c r="F53" s="96">
        <f t="shared" ref="F53:P53" si="30">E53</f>
        <v>0</v>
      </c>
      <c r="G53" s="96">
        <f t="shared" si="30"/>
        <v>0</v>
      </c>
      <c r="H53" s="96">
        <f t="shared" si="30"/>
        <v>0</v>
      </c>
      <c r="I53" s="96">
        <f t="shared" si="30"/>
        <v>0</v>
      </c>
      <c r="J53" s="96">
        <f t="shared" si="30"/>
        <v>0</v>
      </c>
      <c r="K53" s="96">
        <f t="shared" si="30"/>
        <v>0</v>
      </c>
      <c r="L53" s="96">
        <f t="shared" si="30"/>
        <v>0</v>
      </c>
      <c r="M53" s="96">
        <f t="shared" si="30"/>
        <v>0</v>
      </c>
      <c r="N53" s="96">
        <f t="shared" si="30"/>
        <v>0</v>
      </c>
      <c r="O53" s="96">
        <f t="shared" si="30"/>
        <v>0</v>
      </c>
      <c r="P53" s="96">
        <f t="shared" si="30"/>
        <v>0</v>
      </c>
      <c r="Q53" s="48">
        <f t="shared" si="15"/>
        <v>0</v>
      </c>
    </row>
    <row r="54" spans="1:17" ht="12.75" customHeight="1" outlineLevel="1" x14ac:dyDescent="0.2">
      <c r="A54" s="1"/>
      <c r="B54" s="1">
        <f>'3. Fixed Operating Expenses'!B27</f>
        <v>0</v>
      </c>
      <c r="C54" s="1"/>
      <c r="D54" s="40"/>
      <c r="E54" s="48">
        <f>'3. Fixed Operating Expenses'!J27/12</f>
        <v>0</v>
      </c>
      <c r="F54" s="96">
        <f t="shared" ref="F54:P54" si="31">E54</f>
        <v>0</v>
      </c>
      <c r="G54" s="96">
        <f t="shared" si="31"/>
        <v>0</v>
      </c>
      <c r="H54" s="96">
        <f t="shared" si="31"/>
        <v>0</v>
      </c>
      <c r="I54" s="96">
        <f t="shared" si="31"/>
        <v>0</v>
      </c>
      <c r="J54" s="96">
        <f t="shared" si="31"/>
        <v>0</v>
      </c>
      <c r="K54" s="96">
        <f t="shared" si="31"/>
        <v>0</v>
      </c>
      <c r="L54" s="96">
        <f t="shared" si="31"/>
        <v>0</v>
      </c>
      <c r="M54" s="96">
        <f t="shared" si="31"/>
        <v>0</v>
      </c>
      <c r="N54" s="96">
        <f t="shared" si="31"/>
        <v>0</v>
      </c>
      <c r="O54" s="96">
        <f t="shared" si="31"/>
        <v>0</v>
      </c>
      <c r="P54" s="96">
        <f t="shared" si="31"/>
        <v>0</v>
      </c>
      <c r="Q54" s="48">
        <f t="shared" si="15"/>
        <v>0</v>
      </c>
    </row>
    <row r="55" spans="1:17" ht="12.75" customHeight="1" outlineLevel="1" x14ac:dyDescent="0.2">
      <c r="A55" s="1"/>
      <c r="B55" s="1">
        <f>'3. Fixed Operating Expenses'!B28</f>
        <v>0</v>
      </c>
      <c r="C55" s="1"/>
      <c r="D55" s="40"/>
      <c r="E55" s="48">
        <f>'3. Fixed Operating Expenses'!J28/12</f>
        <v>0</v>
      </c>
      <c r="F55" s="96">
        <f t="shared" ref="F55:P55" si="32">E55</f>
        <v>0</v>
      </c>
      <c r="G55" s="96">
        <f t="shared" si="32"/>
        <v>0</v>
      </c>
      <c r="H55" s="96">
        <f t="shared" si="32"/>
        <v>0</v>
      </c>
      <c r="I55" s="96">
        <f t="shared" si="32"/>
        <v>0</v>
      </c>
      <c r="J55" s="96">
        <f t="shared" si="32"/>
        <v>0</v>
      </c>
      <c r="K55" s="96">
        <f t="shared" si="32"/>
        <v>0</v>
      </c>
      <c r="L55" s="96">
        <f t="shared" si="32"/>
        <v>0</v>
      </c>
      <c r="M55" s="96">
        <f t="shared" si="32"/>
        <v>0</v>
      </c>
      <c r="N55" s="96">
        <f t="shared" si="32"/>
        <v>0</v>
      </c>
      <c r="O55" s="96">
        <f t="shared" si="32"/>
        <v>0</v>
      </c>
      <c r="P55" s="96">
        <f t="shared" si="32"/>
        <v>0</v>
      </c>
      <c r="Q55" s="48">
        <f t="shared" si="15"/>
        <v>0</v>
      </c>
    </row>
    <row r="56" spans="1:17" ht="12.75" customHeight="1" outlineLevel="1" x14ac:dyDescent="0.2">
      <c r="A56" s="1"/>
      <c r="B56" s="1">
        <f>'3. Fixed Operating Expenses'!B29</f>
        <v>0</v>
      </c>
      <c r="C56" s="1"/>
      <c r="D56" s="40"/>
      <c r="E56" s="48">
        <f>'3. Fixed Operating Expenses'!J29/12</f>
        <v>0</v>
      </c>
      <c r="F56" s="96">
        <f t="shared" ref="F56:P56" si="33">E56</f>
        <v>0</v>
      </c>
      <c r="G56" s="96">
        <f t="shared" si="33"/>
        <v>0</v>
      </c>
      <c r="H56" s="96">
        <f t="shared" si="33"/>
        <v>0</v>
      </c>
      <c r="I56" s="96">
        <f t="shared" si="33"/>
        <v>0</v>
      </c>
      <c r="J56" s="96">
        <f t="shared" si="33"/>
        <v>0</v>
      </c>
      <c r="K56" s="96">
        <f t="shared" si="33"/>
        <v>0</v>
      </c>
      <c r="L56" s="96">
        <f t="shared" si="33"/>
        <v>0</v>
      </c>
      <c r="M56" s="96">
        <f t="shared" si="33"/>
        <v>0</v>
      </c>
      <c r="N56" s="96">
        <f t="shared" si="33"/>
        <v>0</v>
      </c>
      <c r="O56" s="96">
        <f t="shared" si="33"/>
        <v>0</v>
      </c>
      <c r="P56" s="96">
        <f t="shared" si="33"/>
        <v>0</v>
      </c>
      <c r="Q56" s="48">
        <f t="shared" si="15"/>
        <v>0</v>
      </c>
    </row>
    <row r="57" spans="1:17" ht="12.75" customHeight="1" outlineLevel="1" thickBot="1" x14ac:dyDescent="0.25">
      <c r="A57" s="1"/>
      <c r="B57" s="1">
        <f>'3. Fixed Operating Expenses'!B30</f>
        <v>0</v>
      </c>
      <c r="C57" s="1"/>
      <c r="D57" s="40"/>
      <c r="E57" s="48">
        <f>'3. Fixed Operating Expenses'!J30/12</f>
        <v>0</v>
      </c>
      <c r="F57" s="52">
        <f t="shared" ref="F57:P57" si="34">E57</f>
        <v>0</v>
      </c>
      <c r="G57" s="52">
        <f t="shared" si="34"/>
        <v>0</v>
      </c>
      <c r="H57" s="52">
        <f t="shared" si="34"/>
        <v>0</v>
      </c>
      <c r="I57" s="52">
        <f t="shared" si="34"/>
        <v>0</v>
      </c>
      <c r="J57" s="52">
        <f t="shared" si="34"/>
        <v>0</v>
      </c>
      <c r="K57" s="52">
        <f t="shared" si="34"/>
        <v>0</v>
      </c>
      <c r="L57" s="52">
        <f t="shared" si="34"/>
        <v>0</v>
      </c>
      <c r="M57" s="52">
        <f t="shared" si="34"/>
        <v>0</v>
      </c>
      <c r="N57" s="52">
        <f t="shared" si="34"/>
        <v>0</v>
      </c>
      <c r="O57" s="52">
        <f t="shared" si="34"/>
        <v>0</v>
      </c>
      <c r="P57" s="52">
        <f t="shared" si="34"/>
        <v>0</v>
      </c>
      <c r="Q57" s="52">
        <f t="shared" si="15"/>
        <v>0</v>
      </c>
    </row>
    <row r="58" spans="1:17" ht="12.75" customHeight="1" x14ac:dyDescent="0.2">
      <c r="A58" s="1" t="s">
        <v>84</v>
      </c>
      <c r="B58" s="1"/>
      <c r="C58" s="1"/>
      <c r="D58" s="40"/>
      <c r="E58" s="48">
        <f>'3. Fixed Operating Expenses'!J31/12</f>
        <v>0</v>
      </c>
      <c r="F58" s="48">
        <f t="shared" ref="F58:Q58" si="35">SUM(F38:F57)</f>
        <v>0</v>
      </c>
      <c r="G58" s="48">
        <f t="shared" si="35"/>
        <v>0</v>
      </c>
      <c r="H58" s="48">
        <f t="shared" si="35"/>
        <v>0</v>
      </c>
      <c r="I58" s="48">
        <f t="shared" si="35"/>
        <v>0</v>
      </c>
      <c r="J58" s="48">
        <f t="shared" si="35"/>
        <v>0</v>
      </c>
      <c r="K58" s="48">
        <f t="shared" si="35"/>
        <v>0</v>
      </c>
      <c r="L58" s="48">
        <f t="shared" si="35"/>
        <v>0</v>
      </c>
      <c r="M58" s="48">
        <f t="shared" si="35"/>
        <v>0</v>
      </c>
      <c r="N58" s="48">
        <f t="shared" si="35"/>
        <v>0</v>
      </c>
      <c r="O58" s="48">
        <f t="shared" si="35"/>
        <v>0</v>
      </c>
      <c r="P58" s="48">
        <f t="shared" si="35"/>
        <v>0</v>
      </c>
      <c r="Q58" s="48">
        <f t="shared" si="35"/>
        <v>0</v>
      </c>
    </row>
    <row r="59" spans="1:17" ht="12.75" customHeight="1" x14ac:dyDescent="0.2">
      <c r="A59" s="1"/>
      <c r="B59" s="1"/>
      <c r="C59" s="1"/>
      <c r="D59" s="40"/>
      <c r="E59" s="48"/>
      <c r="F59" s="48"/>
      <c r="G59" s="48"/>
      <c r="H59" s="48"/>
      <c r="I59" s="48"/>
      <c r="J59" s="48"/>
      <c r="K59" s="48"/>
      <c r="L59" s="48"/>
      <c r="M59" s="48"/>
      <c r="N59" s="48"/>
      <c r="O59" s="48"/>
      <c r="P59" s="48"/>
      <c r="Q59" s="48"/>
    </row>
    <row r="60" spans="1:17" ht="12.75" customHeight="1" outlineLevel="1" x14ac:dyDescent="0.2">
      <c r="A60" s="1" t="s">
        <v>66</v>
      </c>
      <c r="B60" s="1"/>
      <c r="C60" s="1"/>
      <c r="D60" s="40"/>
      <c r="E60" s="48"/>
      <c r="F60" s="48"/>
      <c r="G60" s="48"/>
      <c r="H60" s="48"/>
      <c r="I60" s="48"/>
      <c r="J60" s="48"/>
      <c r="K60" s="48"/>
      <c r="L60" s="48"/>
      <c r="M60" s="48"/>
      <c r="N60" s="48"/>
      <c r="O60" s="48"/>
      <c r="P60" s="48"/>
      <c r="Q60" s="48"/>
    </row>
    <row r="61" spans="1:17" ht="12.75" customHeight="1" outlineLevel="1" x14ac:dyDescent="0.2">
      <c r="A61" s="1"/>
      <c r="B61" s="1" t="s">
        <v>189</v>
      </c>
      <c r="C61" s="1"/>
      <c r="D61" s="40"/>
      <c r="E61" s="48">
        <f>IF('6. Cash Receipts-Disbursements'!$G$28&gt;1,'6. Cash Receipts-Disbursements'!$K$28,0)</f>
        <v>0</v>
      </c>
      <c r="F61" s="48">
        <f>IF('6. Cash Receipts-Disbursements'!$G$28&gt;1,'6. Cash Receipts-Disbursements'!$K$28,0)</f>
        <v>0</v>
      </c>
      <c r="G61" s="48">
        <f>IF('6. Cash Receipts-Disbursements'!$G$28&gt;1,'6. Cash Receipts-Disbursements'!$K$28,0)</f>
        <v>0</v>
      </c>
      <c r="H61" s="48">
        <f>IF('6. Cash Receipts-Disbursements'!$G$28&gt;1,'6. Cash Receipts-Disbursements'!$K$28,0)</f>
        <v>0</v>
      </c>
      <c r="I61" s="48">
        <f>IF('6. Cash Receipts-Disbursements'!$G$28&gt;1,'6. Cash Receipts-Disbursements'!$K$28,0)</f>
        <v>0</v>
      </c>
      <c r="J61" s="48">
        <f>IF('6. Cash Receipts-Disbursements'!$G$28&gt;1,'6. Cash Receipts-Disbursements'!$K$28,0)</f>
        <v>0</v>
      </c>
      <c r="K61" s="48">
        <f>IF('6. Cash Receipts-Disbursements'!$G$28&gt;1,'6. Cash Receipts-Disbursements'!$K$28,0)</f>
        <v>0</v>
      </c>
      <c r="L61" s="48">
        <f>IF('6. Cash Receipts-Disbursements'!$G$28&gt;1,'6. Cash Receipts-Disbursements'!$K$28,0)</f>
        <v>0</v>
      </c>
      <c r="M61" s="48">
        <f>IF('6. Cash Receipts-Disbursements'!$G$28&gt;1,'6. Cash Receipts-Disbursements'!$K$28,0)</f>
        <v>0</v>
      </c>
      <c r="N61" s="48">
        <f>IF('6. Cash Receipts-Disbursements'!$G$28&gt;1,'6. Cash Receipts-Disbursements'!$K$28,0)</f>
        <v>0</v>
      </c>
      <c r="O61" s="48">
        <f>IF('6. Cash Receipts-Disbursements'!$G$28&gt;1,'6. Cash Receipts-Disbursements'!$K$28,0)</f>
        <v>0</v>
      </c>
      <c r="P61" s="48">
        <f>IF('6. Cash Receipts-Disbursements'!$G$28&gt;1,'6. Cash Receipts-Disbursements'!$K$28,0)</f>
        <v>0</v>
      </c>
      <c r="Q61" s="48">
        <f>SUM(E61:P61)</f>
        <v>0</v>
      </c>
    </row>
    <row r="62" spans="1:17" ht="12.75" customHeight="1" outlineLevel="1" x14ac:dyDescent="0.2">
      <c r="A62" s="1"/>
      <c r="B62" s="1" t="s">
        <v>3</v>
      </c>
      <c r="C62" s="1"/>
      <c r="D62" s="40"/>
      <c r="E62" s="48">
        <f>'3. Fixed Operating Expenses'!G34</f>
        <v>0</v>
      </c>
      <c r="F62" s="48">
        <f t="shared" ref="F62:P62" si="36">E62</f>
        <v>0</v>
      </c>
      <c r="G62" s="48">
        <f t="shared" si="36"/>
        <v>0</v>
      </c>
      <c r="H62" s="48">
        <f t="shared" si="36"/>
        <v>0</v>
      </c>
      <c r="I62" s="48">
        <f t="shared" si="36"/>
        <v>0</v>
      </c>
      <c r="J62" s="48">
        <f t="shared" si="36"/>
        <v>0</v>
      </c>
      <c r="K62" s="48">
        <f t="shared" si="36"/>
        <v>0</v>
      </c>
      <c r="L62" s="48">
        <f t="shared" si="36"/>
        <v>0</v>
      </c>
      <c r="M62" s="48">
        <f t="shared" si="36"/>
        <v>0</v>
      </c>
      <c r="N62" s="48">
        <f t="shared" si="36"/>
        <v>0</v>
      </c>
      <c r="O62" s="48">
        <f t="shared" si="36"/>
        <v>0</v>
      </c>
      <c r="P62" s="48">
        <f t="shared" si="36"/>
        <v>0</v>
      </c>
      <c r="Q62" s="48">
        <f>SUM(E62:P62)</f>
        <v>0</v>
      </c>
    </row>
    <row r="63" spans="1:17" ht="12.75" customHeight="1" outlineLevel="1" x14ac:dyDescent="0.2">
      <c r="A63" s="1"/>
      <c r="B63" s="1" t="s">
        <v>67</v>
      </c>
      <c r="C63" s="1"/>
      <c r="D63" s="40"/>
      <c r="E63" s="48"/>
      <c r="F63" s="48"/>
      <c r="G63" s="48"/>
      <c r="H63" s="48"/>
      <c r="I63" s="48"/>
      <c r="J63" s="48"/>
      <c r="K63" s="48"/>
      <c r="L63" s="48"/>
      <c r="M63" s="48"/>
      <c r="N63" s="48"/>
      <c r="O63" s="48"/>
      <c r="P63" s="48"/>
      <c r="Q63" s="48"/>
    </row>
    <row r="64" spans="1:17" ht="12.75" customHeight="1" outlineLevel="1" x14ac:dyDescent="0.2">
      <c r="A64" s="1"/>
      <c r="B64" s="1"/>
      <c r="C64" s="1" t="s">
        <v>12</v>
      </c>
      <c r="D64" s="40"/>
      <c r="E64" s="48">
        <f>'20. Amoritization Schedule'!G19</f>
        <v>0</v>
      </c>
      <c r="F64" s="48">
        <f>'20. Amoritization Schedule'!H19</f>
        <v>0</v>
      </c>
      <c r="G64" s="48">
        <f>'20. Amoritization Schedule'!I19</f>
        <v>0</v>
      </c>
      <c r="H64" s="48">
        <f>'20. Amoritization Schedule'!J19</f>
        <v>0</v>
      </c>
      <c r="I64" s="48">
        <f>'20. Amoritization Schedule'!K19</f>
        <v>0</v>
      </c>
      <c r="J64" s="48">
        <f>'20. Amoritization Schedule'!L19</f>
        <v>0</v>
      </c>
      <c r="K64" s="48">
        <f>'20. Amoritization Schedule'!M19</f>
        <v>0</v>
      </c>
      <c r="L64" s="48">
        <f>'20. Amoritization Schedule'!N19</f>
        <v>0</v>
      </c>
      <c r="M64" s="48">
        <f>'20. Amoritization Schedule'!O19</f>
        <v>0</v>
      </c>
      <c r="N64" s="48">
        <f>'20. Amoritization Schedule'!P19</f>
        <v>0</v>
      </c>
      <c r="O64" s="48">
        <f>'20. Amoritization Schedule'!Q19</f>
        <v>0</v>
      </c>
      <c r="P64" s="48">
        <f>'20. Amoritization Schedule'!R19</f>
        <v>0</v>
      </c>
      <c r="Q64" s="48">
        <f t="shared" ref="Q64:Q70" si="37">SUM(E64:P64)</f>
        <v>0</v>
      </c>
    </row>
    <row r="65" spans="1:17" ht="12.75" customHeight="1" outlineLevel="1" x14ac:dyDescent="0.2">
      <c r="A65" s="1"/>
      <c r="B65" s="1"/>
      <c r="C65" s="1" t="s">
        <v>14</v>
      </c>
      <c r="D65" s="40"/>
      <c r="E65" s="48">
        <f>'20. Amoritization Schedule'!G45</f>
        <v>0</v>
      </c>
      <c r="F65" s="48">
        <f>'20. Amoritization Schedule'!H45</f>
        <v>0</v>
      </c>
      <c r="G65" s="48">
        <f>'20. Amoritization Schedule'!I45</f>
        <v>0</v>
      </c>
      <c r="H65" s="48">
        <f>'20. Amoritization Schedule'!J45</f>
        <v>0</v>
      </c>
      <c r="I65" s="48">
        <f>'20. Amoritization Schedule'!K45</f>
        <v>0</v>
      </c>
      <c r="J65" s="48">
        <f>'20. Amoritization Schedule'!L45</f>
        <v>0</v>
      </c>
      <c r="K65" s="48">
        <f>'20. Amoritization Schedule'!M45</f>
        <v>0</v>
      </c>
      <c r="L65" s="48">
        <f>'20. Amoritization Schedule'!N45</f>
        <v>0</v>
      </c>
      <c r="M65" s="48">
        <f>'20. Amoritization Schedule'!O45</f>
        <v>0</v>
      </c>
      <c r="N65" s="48">
        <f>'20. Amoritization Schedule'!P45</f>
        <v>0</v>
      </c>
      <c r="O65" s="48">
        <f>'20. Amoritization Schedule'!Q45</f>
        <v>0</v>
      </c>
      <c r="P65" s="48">
        <f>'20. Amoritization Schedule'!R45</f>
        <v>0</v>
      </c>
      <c r="Q65" s="48">
        <f t="shared" si="37"/>
        <v>0</v>
      </c>
    </row>
    <row r="66" spans="1:17" ht="12.75" customHeight="1" outlineLevel="1" x14ac:dyDescent="0.2">
      <c r="A66" s="1"/>
      <c r="B66" s="1"/>
      <c r="C66" s="1" t="s">
        <v>69</v>
      </c>
      <c r="D66" s="40"/>
      <c r="E66" s="48">
        <f>'13. Cash Flow Statement (2)'!E26</f>
        <v>0</v>
      </c>
      <c r="F66" s="48">
        <f>'13. Cash Flow Statement (2)'!F26</f>
        <v>0</v>
      </c>
      <c r="G66" s="48">
        <f>'13. Cash Flow Statement (2)'!G26</f>
        <v>0</v>
      </c>
      <c r="H66" s="48">
        <f>'13. Cash Flow Statement (2)'!H26</f>
        <v>0</v>
      </c>
      <c r="I66" s="48">
        <f>'13. Cash Flow Statement (2)'!I26</f>
        <v>0</v>
      </c>
      <c r="J66" s="48">
        <f>'13. Cash Flow Statement (2)'!J26</f>
        <v>0</v>
      </c>
      <c r="K66" s="48">
        <f>'13. Cash Flow Statement (2)'!K26</f>
        <v>0</v>
      </c>
      <c r="L66" s="48">
        <f>'13. Cash Flow Statement (2)'!L26</f>
        <v>0</v>
      </c>
      <c r="M66" s="48">
        <f>'13. Cash Flow Statement (2)'!M26</f>
        <v>0</v>
      </c>
      <c r="N66" s="48">
        <f>'13. Cash Flow Statement (2)'!N26</f>
        <v>0</v>
      </c>
      <c r="O66" s="48">
        <f>'13. Cash Flow Statement (2)'!O26</f>
        <v>0</v>
      </c>
      <c r="P66" s="48">
        <f>'13. Cash Flow Statement (2)'!P26</f>
        <v>0</v>
      </c>
      <c r="Q66" s="48">
        <f t="shared" si="37"/>
        <v>0</v>
      </c>
    </row>
    <row r="67" spans="1:17" ht="12.75" customHeight="1" outlineLevel="1" x14ac:dyDescent="0.2">
      <c r="A67" s="1"/>
      <c r="B67" s="1"/>
      <c r="C67" s="27" t="s">
        <v>194</v>
      </c>
      <c r="D67" s="27"/>
      <c r="E67" s="48">
        <f>'20. Amoritization Schedule'!G65</f>
        <v>0</v>
      </c>
      <c r="F67" s="48">
        <f>'20. Amoritization Schedule'!H65</f>
        <v>0</v>
      </c>
      <c r="G67" s="48">
        <f>'20. Amoritization Schedule'!I65</f>
        <v>0</v>
      </c>
      <c r="H67" s="48">
        <f>'20. Amoritization Schedule'!J65</f>
        <v>0</v>
      </c>
      <c r="I67" s="48">
        <f>'20. Amoritization Schedule'!K65</f>
        <v>0</v>
      </c>
      <c r="J67" s="48">
        <f>'20. Amoritization Schedule'!L65</f>
        <v>0</v>
      </c>
      <c r="K67" s="48">
        <f>'20. Amoritization Schedule'!M65</f>
        <v>0</v>
      </c>
      <c r="L67" s="48">
        <f>'20. Amoritization Schedule'!N65</f>
        <v>0</v>
      </c>
      <c r="M67" s="48">
        <f>'20. Amoritization Schedule'!O65</f>
        <v>0</v>
      </c>
      <c r="N67" s="48">
        <f>'20. Amoritization Schedule'!P65</f>
        <v>0</v>
      </c>
      <c r="O67" s="48">
        <f>'20. Amoritization Schedule'!Q65</f>
        <v>0</v>
      </c>
      <c r="P67" s="48">
        <f>'20. Amoritization Schedule'!R65</f>
        <v>0</v>
      </c>
      <c r="Q67" s="48">
        <f t="shared" si="37"/>
        <v>0</v>
      </c>
    </row>
    <row r="68" spans="1:17" ht="12.75" customHeight="1" outlineLevel="1" x14ac:dyDescent="0.2">
      <c r="A68" s="1"/>
      <c r="B68" s="1"/>
      <c r="C68" s="27" t="s">
        <v>195</v>
      </c>
      <c r="D68" s="27"/>
      <c r="E68" s="48">
        <f>'20. Amoritization Schedule'!G85</f>
        <v>0</v>
      </c>
      <c r="F68" s="48">
        <f>'20. Amoritization Schedule'!H85</f>
        <v>0</v>
      </c>
      <c r="G68" s="48">
        <f>'20. Amoritization Schedule'!I85</f>
        <v>0</v>
      </c>
      <c r="H68" s="48">
        <f>'20. Amoritization Schedule'!J85</f>
        <v>0</v>
      </c>
      <c r="I68" s="48">
        <f>'20. Amoritization Schedule'!K85</f>
        <v>0</v>
      </c>
      <c r="J68" s="48">
        <f>'20. Amoritization Schedule'!L85</f>
        <v>0</v>
      </c>
      <c r="K68" s="48">
        <f>'20. Amoritization Schedule'!M85</f>
        <v>0</v>
      </c>
      <c r="L68" s="48">
        <f>'20. Amoritization Schedule'!N85</f>
        <v>0</v>
      </c>
      <c r="M68" s="48">
        <f>'20. Amoritization Schedule'!O85</f>
        <v>0</v>
      </c>
      <c r="N68" s="48">
        <f>'20. Amoritization Schedule'!P85</f>
        <v>0</v>
      </c>
      <c r="O68" s="48">
        <f>'20. Amoritization Schedule'!Q85</f>
        <v>0</v>
      </c>
      <c r="P68" s="48">
        <f>'20. Amoritization Schedule'!R85</f>
        <v>0</v>
      </c>
      <c r="Q68" s="48">
        <f t="shared" si="37"/>
        <v>0</v>
      </c>
    </row>
    <row r="69" spans="1:17" ht="12.75" customHeight="1" outlineLevel="1" x14ac:dyDescent="0.2">
      <c r="A69" s="1"/>
      <c r="B69" s="1"/>
      <c r="C69" s="27" t="s">
        <v>196</v>
      </c>
      <c r="D69" s="27"/>
      <c r="E69" s="48">
        <f>'20. Amoritization Schedule'!G105</f>
        <v>0</v>
      </c>
      <c r="F69" s="48">
        <f>'20. Amoritization Schedule'!H105</f>
        <v>0</v>
      </c>
      <c r="G69" s="48">
        <f>'20. Amoritization Schedule'!I105</f>
        <v>0</v>
      </c>
      <c r="H69" s="48">
        <f>'20. Amoritization Schedule'!J105</f>
        <v>0</v>
      </c>
      <c r="I69" s="48">
        <f>'20. Amoritization Schedule'!K105</f>
        <v>0</v>
      </c>
      <c r="J69" s="48">
        <f>'20. Amoritization Schedule'!L105</f>
        <v>0</v>
      </c>
      <c r="K69" s="48">
        <f>'20. Amoritization Schedule'!M105</f>
        <v>0</v>
      </c>
      <c r="L69" s="48">
        <f>'20. Amoritization Schedule'!N105</f>
        <v>0</v>
      </c>
      <c r="M69" s="48">
        <f>'20. Amoritization Schedule'!O105</f>
        <v>0</v>
      </c>
      <c r="N69" s="48">
        <f>'20. Amoritization Schedule'!P105</f>
        <v>0</v>
      </c>
      <c r="O69" s="48">
        <f>'20. Amoritization Schedule'!Q105</f>
        <v>0</v>
      </c>
      <c r="P69" s="48">
        <f>'20. Amoritization Schedule'!R105</f>
        <v>0</v>
      </c>
      <c r="Q69" s="48">
        <f t="shared" si="37"/>
        <v>0</v>
      </c>
    </row>
    <row r="70" spans="1:17" ht="12.75" customHeight="1" outlineLevel="1" thickBot="1" x14ac:dyDescent="0.25">
      <c r="A70" s="1"/>
      <c r="B70" s="95" t="s">
        <v>382</v>
      </c>
      <c r="C70" s="1"/>
      <c r="D70" s="40"/>
      <c r="E70" s="52">
        <f>'8. Income Statement'!O9*0.23+'8. Income Statement'!O10*0.23+'8. Income Statement'!O11*0.135+'8. Income Statement'!O12*0.135</f>
        <v>0</v>
      </c>
      <c r="F70" s="52">
        <f>'8. Income Statement'!P9*0.23+'8. Income Statement'!P10*0.23+'8. Income Statement'!P11*0.135+'8. Income Statement'!P12*0.135</f>
        <v>0</v>
      </c>
      <c r="G70" s="52">
        <f>E9*0.23+E10*0.23+E11*0.135+E12*0.135</f>
        <v>0</v>
      </c>
      <c r="H70" s="52">
        <f t="shared" ref="H70:P70" si="38">F9*0.23+F10*0.23+F11*0.135+F12*0.135</f>
        <v>0</v>
      </c>
      <c r="I70" s="52">
        <f t="shared" si="38"/>
        <v>0</v>
      </c>
      <c r="J70" s="52">
        <f t="shared" si="38"/>
        <v>0</v>
      </c>
      <c r="K70" s="52">
        <f t="shared" si="38"/>
        <v>0</v>
      </c>
      <c r="L70" s="52">
        <f t="shared" si="38"/>
        <v>0</v>
      </c>
      <c r="M70" s="52">
        <f t="shared" si="38"/>
        <v>0</v>
      </c>
      <c r="N70" s="52">
        <f t="shared" si="38"/>
        <v>0</v>
      </c>
      <c r="O70" s="52">
        <f t="shared" si="38"/>
        <v>0</v>
      </c>
      <c r="P70" s="52">
        <f t="shared" si="38"/>
        <v>0</v>
      </c>
      <c r="Q70" s="52">
        <f t="shared" si="37"/>
        <v>0</v>
      </c>
    </row>
    <row r="71" spans="1:17" ht="12.75" customHeight="1" x14ac:dyDescent="0.2">
      <c r="A71" s="1" t="s">
        <v>68</v>
      </c>
      <c r="B71" s="1"/>
      <c r="C71" s="1"/>
      <c r="D71" s="40"/>
      <c r="E71" s="48">
        <f>SUM(E61:E70)</f>
        <v>0</v>
      </c>
      <c r="F71" s="48">
        <f t="shared" ref="F71:Q71" si="39">SUM(F61:F70)</f>
        <v>0</v>
      </c>
      <c r="G71" s="48">
        <f t="shared" si="39"/>
        <v>0</v>
      </c>
      <c r="H71" s="48">
        <f t="shared" si="39"/>
        <v>0</v>
      </c>
      <c r="I71" s="48">
        <f t="shared" si="39"/>
        <v>0</v>
      </c>
      <c r="J71" s="48">
        <f t="shared" si="39"/>
        <v>0</v>
      </c>
      <c r="K71" s="48">
        <f t="shared" si="39"/>
        <v>0</v>
      </c>
      <c r="L71" s="48">
        <f t="shared" si="39"/>
        <v>0</v>
      </c>
      <c r="M71" s="48">
        <f t="shared" si="39"/>
        <v>0</v>
      </c>
      <c r="N71" s="48">
        <f t="shared" si="39"/>
        <v>0</v>
      </c>
      <c r="O71" s="48">
        <f t="shared" si="39"/>
        <v>0</v>
      </c>
      <c r="P71" s="48">
        <f t="shared" si="39"/>
        <v>0</v>
      </c>
      <c r="Q71" s="48">
        <f t="shared" si="39"/>
        <v>0</v>
      </c>
    </row>
    <row r="72" spans="1:17" ht="12.75" customHeight="1" thickBot="1" x14ac:dyDescent="0.25">
      <c r="A72" s="1"/>
      <c r="B72" s="1"/>
      <c r="C72" s="1"/>
      <c r="D72" s="40"/>
      <c r="E72" s="52"/>
      <c r="F72" s="52"/>
      <c r="G72" s="52"/>
      <c r="H72" s="52"/>
      <c r="I72" s="52"/>
      <c r="J72" s="52"/>
      <c r="K72" s="52"/>
      <c r="L72" s="52"/>
      <c r="M72" s="52"/>
      <c r="N72" s="52"/>
      <c r="O72" s="52"/>
      <c r="P72" s="52"/>
      <c r="Q72" s="52"/>
    </row>
    <row r="73" spans="1:17" ht="16.350000000000001" customHeight="1" thickBot="1" x14ac:dyDescent="0.25">
      <c r="A73" s="1" t="s">
        <v>88</v>
      </c>
      <c r="B73" s="1"/>
      <c r="C73" s="1"/>
      <c r="D73" s="40"/>
      <c r="E73" s="100">
        <f t="shared" ref="E73:Q73" si="40">E26-E35-E58-E71</f>
        <v>0</v>
      </c>
      <c r="F73" s="100">
        <f t="shared" si="40"/>
        <v>0</v>
      </c>
      <c r="G73" s="100">
        <f t="shared" si="40"/>
        <v>0</v>
      </c>
      <c r="H73" s="100">
        <f t="shared" si="40"/>
        <v>0</v>
      </c>
      <c r="I73" s="100">
        <f t="shared" si="40"/>
        <v>0</v>
      </c>
      <c r="J73" s="100">
        <f t="shared" si="40"/>
        <v>0</v>
      </c>
      <c r="K73" s="100">
        <f t="shared" si="40"/>
        <v>0</v>
      </c>
      <c r="L73" s="100">
        <f t="shared" si="40"/>
        <v>0</v>
      </c>
      <c r="M73" s="100">
        <f t="shared" si="40"/>
        <v>0</v>
      </c>
      <c r="N73" s="100">
        <f t="shared" si="40"/>
        <v>0</v>
      </c>
      <c r="O73" s="100">
        <f t="shared" si="40"/>
        <v>0</v>
      </c>
      <c r="P73" s="100">
        <f t="shared" si="40"/>
        <v>0</v>
      </c>
      <c r="Q73" s="100">
        <f t="shared" si="40"/>
        <v>0</v>
      </c>
    </row>
    <row r="74" spans="1:17" ht="12.75" customHeight="1" thickTop="1" x14ac:dyDescent="0.2">
      <c r="A74" s="1"/>
      <c r="B74" s="1"/>
      <c r="C74" s="1"/>
      <c r="D74" s="40"/>
      <c r="E74" s="40"/>
      <c r="F74" s="40"/>
      <c r="G74" s="40"/>
      <c r="H74" s="40"/>
      <c r="I74" s="40"/>
      <c r="J74" s="40"/>
      <c r="K74" s="40"/>
      <c r="L74" s="40"/>
      <c r="M74" s="40"/>
      <c r="N74" s="40"/>
      <c r="O74" s="40"/>
      <c r="P74" s="40"/>
      <c r="Q74" s="40"/>
    </row>
    <row r="75" spans="1:17" ht="12.75" customHeight="1" x14ac:dyDescent="0.2">
      <c r="A75" s="1"/>
      <c r="B75" s="1"/>
      <c r="C75" s="1"/>
      <c r="D75" s="40"/>
      <c r="E75" s="40"/>
      <c r="F75" s="40"/>
      <c r="G75" s="40"/>
      <c r="H75" s="40"/>
      <c r="I75" s="40"/>
      <c r="J75" s="40"/>
      <c r="K75" s="40"/>
      <c r="L75" s="40"/>
      <c r="M75" s="40"/>
      <c r="N75" s="40"/>
      <c r="O75" s="40"/>
      <c r="P75" s="40"/>
      <c r="Q75" s="56"/>
    </row>
    <row r="76" spans="1:17" ht="12.75" customHeight="1" x14ac:dyDescent="0.2">
      <c r="A76" s="1"/>
      <c r="B76" s="1"/>
      <c r="C76" s="1"/>
      <c r="D76" s="40"/>
      <c r="E76" s="40"/>
      <c r="F76" s="40"/>
      <c r="G76" s="40"/>
      <c r="H76" s="40"/>
      <c r="I76" s="40"/>
      <c r="J76" s="40"/>
      <c r="K76" s="40"/>
      <c r="L76" s="40"/>
      <c r="M76" s="40"/>
      <c r="N76" s="40"/>
      <c r="O76" s="40"/>
      <c r="P76" s="40"/>
      <c r="Q76" s="40"/>
    </row>
    <row r="77" spans="1:17" ht="12.75" customHeight="1" x14ac:dyDescent="0.2">
      <c r="A77" s="1"/>
      <c r="B77" s="1"/>
      <c r="C77" s="1"/>
      <c r="D77" s="40"/>
      <c r="E77" s="101">
        <f t="shared" ref="E77:P77" si="41">E26-E35-E58-E62-E64-E65-E66</f>
        <v>0</v>
      </c>
      <c r="F77" s="101">
        <f t="shared" si="41"/>
        <v>0</v>
      </c>
      <c r="G77" s="101">
        <f t="shared" si="41"/>
        <v>0</v>
      </c>
      <c r="H77" s="101">
        <f t="shared" si="41"/>
        <v>0</v>
      </c>
      <c r="I77" s="101">
        <f t="shared" si="41"/>
        <v>0</v>
      </c>
      <c r="J77" s="101">
        <f t="shared" si="41"/>
        <v>0</v>
      </c>
      <c r="K77" s="101">
        <f t="shared" si="41"/>
        <v>0</v>
      </c>
      <c r="L77" s="101">
        <f t="shared" si="41"/>
        <v>0</v>
      </c>
      <c r="M77" s="101">
        <f t="shared" si="41"/>
        <v>0</v>
      </c>
      <c r="N77" s="101">
        <f t="shared" si="41"/>
        <v>0</v>
      </c>
      <c r="O77" s="101">
        <f t="shared" si="41"/>
        <v>0</v>
      </c>
      <c r="P77" s="101">
        <f t="shared" si="41"/>
        <v>0</v>
      </c>
      <c r="Q77" s="40"/>
    </row>
    <row r="78" spans="1:17" ht="12.75" customHeight="1" x14ac:dyDescent="0.2">
      <c r="A78" s="1"/>
      <c r="B78" s="1"/>
      <c r="C78" s="1"/>
      <c r="D78" s="40"/>
      <c r="E78" s="101">
        <f>E77</f>
        <v>0</v>
      </c>
      <c r="F78" s="101">
        <f t="shared" ref="F78:P78" si="42">E78+F77</f>
        <v>0</v>
      </c>
      <c r="G78" s="101">
        <f t="shared" si="42"/>
        <v>0</v>
      </c>
      <c r="H78" s="101">
        <f t="shared" si="42"/>
        <v>0</v>
      </c>
      <c r="I78" s="101">
        <f t="shared" si="42"/>
        <v>0</v>
      </c>
      <c r="J78" s="101">
        <f t="shared" si="42"/>
        <v>0</v>
      </c>
      <c r="K78" s="101">
        <f t="shared" si="42"/>
        <v>0</v>
      </c>
      <c r="L78" s="101">
        <f t="shared" si="42"/>
        <v>0</v>
      </c>
      <c r="M78" s="101">
        <f t="shared" si="42"/>
        <v>0</v>
      </c>
      <c r="N78" s="101">
        <f t="shared" si="42"/>
        <v>0</v>
      </c>
      <c r="O78" s="101">
        <f t="shared" si="42"/>
        <v>0</v>
      </c>
      <c r="P78" s="101">
        <f t="shared" si="42"/>
        <v>0</v>
      </c>
      <c r="Q78" s="40"/>
    </row>
    <row r="79" spans="1:17" ht="12.75" customHeight="1" x14ac:dyDescent="0.2">
      <c r="P79" s="25"/>
      <c r="Q79" s="25"/>
    </row>
    <row r="80" spans="1:17"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sheetData>
  <phoneticPr fontId="4" type="noConversion"/>
  <pageMargins left="0.75" right="0.75" top="1" bottom="0.75" header="0.5" footer="0.5"/>
  <pageSetup scale="75" orientation="landscape" horizontalDpi="300" verticalDpi="300"/>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A09A4-C999-44C9-8AE1-0179DE58D86E}">
  <dimension ref="A1:Q88"/>
  <sheetViews>
    <sheetView showGridLines="0" showRowColHeaders="0" topLeftCell="A7" workbookViewId="0">
      <selection activeCell="AA46" sqref="AA46:AA47"/>
    </sheetView>
  </sheetViews>
  <sheetFormatPr defaultColWidth="9" defaultRowHeight="12" x14ac:dyDescent="0.2"/>
  <cols>
    <col min="1" max="3" width="3" style="6" customWidth="1"/>
    <col min="4" max="4" width="22.85546875" customWidth="1"/>
    <col min="5" max="16" width="10.85546875" customWidth="1"/>
    <col min="17" max="17" width="15.85546875" customWidth="1"/>
  </cols>
  <sheetData>
    <row r="1" spans="1:17" ht="15.75" x14ac:dyDescent="0.25">
      <c r="A1" s="5" t="str">
        <f>'1. Required Start-Up Funds'!A1</f>
        <v>Template</v>
      </c>
    </row>
    <row r="2" spans="1:17" ht="15.75" x14ac:dyDescent="0.25">
      <c r="A2" s="5" t="s">
        <v>156</v>
      </c>
    </row>
    <row r="3" spans="1:17" ht="12.75" customHeight="1" x14ac:dyDescent="0.2">
      <c r="A3" s="1"/>
      <c r="B3" s="1"/>
      <c r="C3" s="1"/>
      <c r="D3" s="40"/>
      <c r="E3" s="40"/>
      <c r="F3" s="40"/>
      <c r="G3" s="40"/>
      <c r="H3" s="40"/>
      <c r="I3" s="40"/>
      <c r="J3" s="40"/>
      <c r="K3" s="40"/>
      <c r="L3" s="40"/>
      <c r="M3" s="40"/>
      <c r="N3" s="40"/>
      <c r="O3" s="40"/>
      <c r="P3" s="40"/>
      <c r="Q3" s="40"/>
    </row>
    <row r="4" spans="1:17" ht="12.75" customHeight="1" x14ac:dyDescent="0.2">
      <c r="A4" s="1"/>
      <c r="B4" s="1"/>
      <c r="C4" s="1"/>
      <c r="D4" s="40"/>
      <c r="E4" s="40"/>
      <c r="F4" s="40"/>
      <c r="G4" s="40"/>
      <c r="H4" s="40"/>
      <c r="I4" s="40"/>
      <c r="J4" s="40"/>
      <c r="K4" s="40"/>
      <c r="L4" s="40"/>
      <c r="M4" s="40"/>
      <c r="N4" s="40"/>
      <c r="O4" s="40"/>
      <c r="P4" s="40"/>
      <c r="Q4" s="40"/>
    </row>
    <row r="5" spans="1:17" ht="12.75" customHeight="1" x14ac:dyDescent="0.2">
      <c r="A5" s="1"/>
      <c r="B5" s="1"/>
      <c r="C5" s="1"/>
      <c r="D5" s="40"/>
      <c r="E5" s="40"/>
      <c r="F5" s="40"/>
      <c r="G5" s="40"/>
      <c r="H5" s="40"/>
      <c r="I5" s="40"/>
      <c r="J5" s="40"/>
      <c r="K5" s="40"/>
      <c r="L5" s="40"/>
      <c r="M5" s="40"/>
      <c r="N5" s="40"/>
      <c r="O5" s="40"/>
      <c r="P5" s="40"/>
      <c r="Q5" s="40"/>
    </row>
    <row r="6" spans="1:17" ht="12.75" customHeight="1" thickBot="1" x14ac:dyDescent="0.25">
      <c r="A6" s="1"/>
      <c r="B6" s="1"/>
      <c r="C6" s="1"/>
      <c r="D6" s="40"/>
      <c r="E6" s="43" t="str">
        <f>'4. Projected Sales Forecast'!H6</f>
        <v>Month 1</v>
      </c>
      <c r="F6" s="43" t="str">
        <f>'4. Projected Sales Forecast'!I6</f>
        <v>Month 2</v>
      </c>
      <c r="G6" s="43" t="str">
        <f>'4. Projected Sales Forecast'!J6</f>
        <v>Month 3</v>
      </c>
      <c r="H6" s="43" t="str">
        <f>'4. Projected Sales Forecast'!K6</f>
        <v>Month 4</v>
      </c>
      <c r="I6" s="43" t="str">
        <f>'4. Projected Sales Forecast'!L6</f>
        <v>Month 5</v>
      </c>
      <c r="J6" s="43" t="str">
        <f>'4. Projected Sales Forecast'!M6</f>
        <v>Month 6</v>
      </c>
      <c r="K6" s="43" t="str">
        <f>'4. Projected Sales Forecast'!N6</f>
        <v>Month 7</v>
      </c>
      <c r="L6" s="43" t="str">
        <f>'4. Projected Sales Forecast'!O6</f>
        <v>Month 8</v>
      </c>
      <c r="M6" s="43" t="str">
        <f>'4. Projected Sales Forecast'!P6</f>
        <v>Month 9</v>
      </c>
      <c r="N6" s="43" t="str">
        <f>'4. Projected Sales Forecast'!Q6</f>
        <v>Month 10</v>
      </c>
      <c r="O6" s="43" t="str">
        <f>'4. Projected Sales Forecast'!R6</f>
        <v>Month 11</v>
      </c>
      <c r="P6" s="43" t="str">
        <f>'4. Projected Sales Forecast'!S6</f>
        <v>Month 12</v>
      </c>
      <c r="Q6" s="43" t="s">
        <v>2</v>
      </c>
    </row>
    <row r="7" spans="1:17" ht="12.75" customHeight="1" thickTop="1" x14ac:dyDescent="0.2">
      <c r="A7" s="95"/>
      <c r="B7" s="95"/>
      <c r="C7" s="95"/>
      <c r="D7" s="92"/>
      <c r="E7" s="92"/>
      <c r="F7" s="92"/>
      <c r="G7" s="92"/>
      <c r="H7" s="92"/>
      <c r="I7" s="92"/>
      <c r="J7" s="92"/>
      <c r="K7" s="92"/>
      <c r="L7" s="92"/>
      <c r="M7" s="92"/>
      <c r="N7" s="92"/>
      <c r="O7" s="92"/>
      <c r="P7" s="92"/>
      <c r="Q7" s="92"/>
    </row>
    <row r="8" spans="1:17" ht="12.75" customHeight="1" x14ac:dyDescent="0.2">
      <c r="A8" s="95" t="s">
        <v>89</v>
      </c>
      <c r="B8" s="95"/>
      <c r="C8" s="95"/>
      <c r="D8" s="92"/>
      <c r="E8" s="96">
        <f>'9. Cash Flow Statement'!P37</f>
        <v>0</v>
      </c>
      <c r="F8" s="96">
        <f t="shared" ref="F8:P8" si="0">E37</f>
        <v>0</v>
      </c>
      <c r="G8" s="96">
        <f t="shared" si="0"/>
        <v>0</v>
      </c>
      <c r="H8" s="96">
        <f t="shared" si="0"/>
        <v>0</v>
      </c>
      <c r="I8" s="96">
        <f t="shared" si="0"/>
        <v>0</v>
      </c>
      <c r="J8" s="96">
        <f t="shared" si="0"/>
        <v>0</v>
      </c>
      <c r="K8" s="96">
        <f t="shared" si="0"/>
        <v>0</v>
      </c>
      <c r="L8" s="96">
        <f t="shared" si="0"/>
        <v>0</v>
      </c>
      <c r="M8" s="96">
        <f t="shared" si="0"/>
        <v>0</v>
      </c>
      <c r="N8" s="96">
        <f t="shared" si="0"/>
        <v>0</v>
      </c>
      <c r="O8" s="96">
        <f t="shared" si="0"/>
        <v>0</v>
      </c>
      <c r="P8" s="96">
        <f t="shared" si="0"/>
        <v>0</v>
      </c>
      <c r="Q8" s="96"/>
    </row>
    <row r="9" spans="1:17" ht="12.75" customHeight="1" x14ac:dyDescent="0.2">
      <c r="A9" s="95"/>
      <c r="B9" s="95"/>
      <c r="C9" s="95"/>
      <c r="D9" s="92"/>
      <c r="E9" s="96"/>
      <c r="F9" s="96"/>
      <c r="G9" s="96"/>
      <c r="H9" s="96"/>
      <c r="I9" s="96"/>
      <c r="J9" s="96"/>
      <c r="K9" s="96"/>
      <c r="L9" s="96"/>
      <c r="M9" s="96"/>
      <c r="N9" s="96"/>
      <c r="O9" s="96"/>
      <c r="P9" s="96"/>
      <c r="Q9" s="96"/>
    </row>
    <row r="10" spans="1:17" ht="12.75" customHeight="1" x14ac:dyDescent="0.2">
      <c r="A10" s="95" t="s">
        <v>90</v>
      </c>
      <c r="B10" s="95"/>
      <c r="C10" s="95"/>
      <c r="D10" s="92"/>
      <c r="E10" s="96"/>
      <c r="F10" s="96"/>
      <c r="G10" s="96"/>
      <c r="H10" s="96"/>
      <c r="I10" s="96"/>
      <c r="J10" s="96"/>
      <c r="K10" s="96"/>
      <c r="L10" s="96"/>
      <c r="M10" s="96"/>
      <c r="N10" s="96"/>
      <c r="O10" s="96"/>
      <c r="P10" s="96"/>
      <c r="Q10" s="96"/>
    </row>
    <row r="11" spans="1:17" ht="12.75" customHeight="1" x14ac:dyDescent="0.2">
      <c r="A11" s="95"/>
      <c r="B11" s="95" t="s">
        <v>91</v>
      </c>
      <c r="C11" s="95"/>
      <c r="D11" s="92"/>
      <c r="E11" s="96">
        <f>'12. Income Statement (2)'!E15*'6. Cash Receipts-Disbursements'!$G$8</f>
        <v>0</v>
      </c>
      <c r="F11" s="96">
        <f>'12. Income Statement (2)'!F15*'6. Cash Receipts-Disbursements'!$G$8</f>
        <v>0</v>
      </c>
      <c r="G11" s="96">
        <f>'12. Income Statement (2)'!G15*'6. Cash Receipts-Disbursements'!$G$8</f>
        <v>0</v>
      </c>
      <c r="H11" s="96">
        <f>'12. Income Statement (2)'!H15*'6. Cash Receipts-Disbursements'!$G$8</f>
        <v>0</v>
      </c>
      <c r="I11" s="96">
        <f>'12. Income Statement (2)'!I15*'6. Cash Receipts-Disbursements'!$G$8</f>
        <v>0</v>
      </c>
      <c r="J11" s="96">
        <f>'12. Income Statement (2)'!J15*'6. Cash Receipts-Disbursements'!$G$8</f>
        <v>0</v>
      </c>
      <c r="K11" s="96">
        <f>'12. Income Statement (2)'!K15*'6. Cash Receipts-Disbursements'!$G$8</f>
        <v>0</v>
      </c>
      <c r="L11" s="96">
        <f>'12. Income Statement (2)'!L15*'6. Cash Receipts-Disbursements'!$G$8</f>
        <v>0</v>
      </c>
      <c r="M11" s="96">
        <f>'12. Income Statement (2)'!M15*'6. Cash Receipts-Disbursements'!$G$8</f>
        <v>0</v>
      </c>
      <c r="N11" s="96">
        <f>'12. Income Statement (2)'!N15*'6. Cash Receipts-Disbursements'!$G$8</f>
        <v>0</v>
      </c>
      <c r="O11" s="96">
        <f>'12. Income Statement (2)'!O15*'6. Cash Receipts-Disbursements'!$G$8</f>
        <v>0</v>
      </c>
      <c r="P11" s="96">
        <f>'12. Income Statement (2)'!P15*'6. Cash Receipts-Disbursements'!$G$8</f>
        <v>0</v>
      </c>
      <c r="Q11" s="96">
        <f>SUM(E11:P11)</f>
        <v>0</v>
      </c>
    </row>
    <row r="12" spans="1:17" ht="12.75" customHeight="1" thickBot="1" x14ac:dyDescent="0.25">
      <c r="A12" s="95"/>
      <c r="B12" s="95" t="s">
        <v>92</v>
      </c>
      <c r="C12" s="95"/>
      <c r="D12" s="92"/>
      <c r="E12" s="52">
        <f>('8. Income Statement'!O16*'6. Cash Receipts-Disbursements'!G10)+('8. Income Statement'!P16*'6. Cash Receipts-Disbursements'!G9)</f>
        <v>0</v>
      </c>
      <c r="F12" s="52">
        <f>('8. Income Statement'!P16*'6. Cash Receipts-Disbursements'!G10)+('12. Income Statement (2)'!E15*'6. Cash Receipts-Disbursements'!G9)</f>
        <v>0</v>
      </c>
      <c r="G12" s="52">
        <f>('12. Income Statement (2)'!E15*'6. Cash Receipts-Disbursements'!$G$10)+('12. Income Statement (2)'!F15*'6. Cash Receipts-Disbursements'!$G$9)</f>
        <v>0</v>
      </c>
      <c r="H12" s="52">
        <f>('12. Income Statement (2)'!F15*'6. Cash Receipts-Disbursements'!$G$10)+('12. Income Statement (2)'!G15*'6. Cash Receipts-Disbursements'!$G$9)</f>
        <v>0</v>
      </c>
      <c r="I12" s="52">
        <f>('12. Income Statement (2)'!G15*'6. Cash Receipts-Disbursements'!$G$10)+('12. Income Statement (2)'!H15*'6. Cash Receipts-Disbursements'!$G$9)</f>
        <v>0</v>
      </c>
      <c r="J12" s="52">
        <f>('12. Income Statement (2)'!H15*'6. Cash Receipts-Disbursements'!$G$10)+('12. Income Statement (2)'!I15*'6. Cash Receipts-Disbursements'!$G$9)</f>
        <v>0</v>
      </c>
      <c r="K12" s="52">
        <f>('12. Income Statement (2)'!I15*'6. Cash Receipts-Disbursements'!$G$10)+('12. Income Statement (2)'!J15*'6. Cash Receipts-Disbursements'!$G$9)</f>
        <v>0</v>
      </c>
      <c r="L12" s="52">
        <f>('12. Income Statement (2)'!J15*'6. Cash Receipts-Disbursements'!$G$10)+('12. Income Statement (2)'!K15*'6. Cash Receipts-Disbursements'!$G$9)</f>
        <v>0</v>
      </c>
      <c r="M12" s="52">
        <f>('12. Income Statement (2)'!K15*'6. Cash Receipts-Disbursements'!$G$10)+('12. Income Statement (2)'!L15*'6. Cash Receipts-Disbursements'!$G$9)</f>
        <v>0</v>
      </c>
      <c r="N12" s="52">
        <f>('12. Income Statement (2)'!L15*'6. Cash Receipts-Disbursements'!$G$10)+('12. Income Statement (2)'!M15*'6. Cash Receipts-Disbursements'!$G$9)</f>
        <v>0</v>
      </c>
      <c r="O12" s="52">
        <f>('12. Income Statement (2)'!M15*'6. Cash Receipts-Disbursements'!$G$10)+('12. Income Statement (2)'!N15*'6. Cash Receipts-Disbursements'!$G$9)</f>
        <v>0</v>
      </c>
      <c r="P12" s="52">
        <f>('12. Income Statement (2)'!N15*'6. Cash Receipts-Disbursements'!$G$10)+('12. Income Statement (2)'!O15*'6. Cash Receipts-Disbursements'!$G$9)</f>
        <v>0</v>
      </c>
      <c r="Q12" s="52">
        <f>SUM(E12:P12)</f>
        <v>0</v>
      </c>
    </row>
    <row r="13" spans="1:17" ht="12.75" customHeight="1" x14ac:dyDescent="0.2">
      <c r="A13" s="95" t="s">
        <v>93</v>
      </c>
      <c r="B13" s="95"/>
      <c r="C13" s="95"/>
      <c r="D13" s="92"/>
      <c r="E13" s="96">
        <f t="shared" ref="E13:Q13" si="1">SUM(E11:E12)</f>
        <v>0</v>
      </c>
      <c r="F13" s="96">
        <f t="shared" si="1"/>
        <v>0</v>
      </c>
      <c r="G13" s="96">
        <f t="shared" si="1"/>
        <v>0</v>
      </c>
      <c r="H13" s="96">
        <f t="shared" si="1"/>
        <v>0</v>
      </c>
      <c r="I13" s="96">
        <f t="shared" si="1"/>
        <v>0</v>
      </c>
      <c r="J13" s="96">
        <f t="shared" si="1"/>
        <v>0</v>
      </c>
      <c r="K13" s="96">
        <f t="shared" si="1"/>
        <v>0</v>
      </c>
      <c r="L13" s="96">
        <f t="shared" si="1"/>
        <v>0</v>
      </c>
      <c r="M13" s="96">
        <f t="shared" si="1"/>
        <v>0</v>
      </c>
      <c r="N13" s="96">
        <f t="shared" si="1"/>
        <v>0</v>
      </c>
      <c r="O13" s="96">
        <f t="shared" si="1"/>
        <v>0</v>
      </c>
      <c r="P13" s="96">
        <f t="shared" si="1"/>
        <v>0</v>
      </c>
      <c r="Q13" s="96">
        <f t="shared" si="1"/>
        <v>0</v>
      </c>
    </row>
    <row r="14" spans="1:17" ht="12.75" customHeight="1" x14ac:dyDescent="0.2">
      <c r="A14" s="95"/>
      <c r="B14" s="95"/>
      <c r="C14" s="95"/>
      <c r="D14" s="92"/>
      <c r="E14" s="96"/>
      <c r="F14" s="96"/>
      <c r="G14" s="96"/>
      <c r="H14" s="96"/>
      <c r="I14" s="96"/>
      <c r="J14" s="96"/>
      <c r="K14" s="96"/>
      <c r="L14" s="96"/>
      <c r="M14" s="96"/>
      <c r="N14" s="96"/>
      <c r="O14" s="96"/>
      <c r="P14" s="96"/>
      <c r="Q14" s="96"/>
    </row>
    <row r="15" spans="1:17" ht="12.75" customHeight="1" x14ac:dyDescent="0.2">
      <c r="A15" s="95" t="s">
        <v>94</v>
      </c>
      <c r="B15" s="95"/>
      <c r="C15" s="95"/>
      <c r="D15" s="92"/>
      <c r="E15" s="96"/>
      <c r="F15" s="96"/>
      <c r="G15" s="96"/>
      <c r="H15" s="96"/>
      <c r="I15" s="96"/>
      <c r="J15" s="96"/>
      <c r="K15" s="96"/>
      <c r="L15" s="96"/>
      <c r="M15" s="96"/>
      <c r="N15" s="96"/>
      <c r="O15" s="96"/>
      <c r="P15" s="96"/>
      <c r="Q15" s="96"/>
    </row>
    <row r="16" spans="1:17" ht="12.75" customHeight="1" x14ac:dyDescent="0.2">
      <c r="A16" s="95"/>
      <c r="B16" s="1" t="s">
        <v>113</v>
      </c>
      <c r="C16" s="1"/>
      <c r="D16" s="92"/>
      <c r="E16" s="96"/>
      <c r="F16" s="96"/>
      <c r="G16" s="96"/>
      <c r="H16" s="96"/>
      <c r="I16" s="96"/>
      <c r="J16" s="96"/>
      <c r="K16" s="96"/>
      <c r="L16" s="96"/>
      <c r="M16" s="96"/>
      <c r="N16" s="96"/>
      <c r="O16" s="96"/>
      <c r="P16" s="96"/>
      <c r="Q16" s="96"/>
    </row>
    <row r="17" spans="1:17" ht="12.75" customHeight="1" x14ac:dyDescent="0.2">
      <c r="A17" s="95"/>
      <c r="B17" s="1"/>
      <c r="C17" s="95" t="s">
        <v>204</v>
      </c>
      <c r="D17" s="92"/>
      <c r="E17" s="108">
        <v>0</v>
      </c>
      <c r="F17" s="108">
        <v>0</v>
      </c>
      <c r="G17" s="108">
        <v>0</v>
      </c>
      <c r="H17" s="108">
        <v>0</v>
      </c>
      <c r="I17" s="108">
        <v>0</v>
      </c>
      <c r="J17" s="108">
        <v>0</v>
      </c>
      <c r="K17" s="108">
        <v>0</v>
      </c>
      <c r="L17" s="108">
        <v>0</v>
      </c>
      <c r="M17" s="108">
        <v>0</v>
      </c>
      <c r="N17" s="108">
        <v>0</v>
      </c>
      <c r="O17" s="108">
        <v>0</v>
      </c>
      <c r="P17" s="108">
        <v>0</v>
      </c>
      <c r="Q17" s="96">
        <f>SUM(E17:P17)</f>
        <v>0</v>
      </c>
    </row>
    <row r="18" spans="1:17" ht="12.75" customHeight="1" x14ac:dyDescent="0.2">
      <c r="A18" s="95"/>
      <c r="B18" s="1"/>
      <c r="C18" s="95" t="s">
        <v>206</v>
      </c>
      <c r="D18" s="92"/>
      <c r="E18" s="108">
        <v>0</v>
      </c>
      <c r="F18" s="108">
        <v>0</v>
      </c>
      <c r="G18" s="108">
        <v>0</v>
      </c>
      <c r="H18" s="108">
        <v>0</v>
      </c>
      <c r="I18" s="108">
        <v>0</v>
      </c>
      <c r="J18" s="108">
        <v>0</v>
      </c>
      <c r="K18" s="108">
        <v>0</v>
      </c>
      <c r="L18" s="108">
        <v>0</v>
      </c>
      <c r="M18" s="108">
        <v>0</v>
      </c>
      <c r="N18" s="108">
        <v>0</v>
      </c>
      <c r="O18" s="108">
        <v>0</v>
      </c>
      <c r="P18" s="108">
        <v>0</v>
      </c>
      <c r="Q18" s="96">
        <f>SUM(E18:P18)</f>
        <v>0</v>
      </c>
    </row>
    <row r="19" spans="1:17" ht="12.75" customHeight="1" x14ac:dyDescent="0.2">
      <c r="A19" s="95"/>
      <c r="B19" s="95"/>
      <c r="C19" s="95" t="s">
        <v>82</v>
      </c>
      <c r="D19" s="92"/>
      <c r="E19" s="96">
        <f>('6. Cash Receipts-Disbursements'!G15*'12. Income Statement (2)'!E24)+('6. Cash Receipts-Disbursements'!G16*'8. Income Statement'!P25)+('6. Cash Receipts-Disbursements'!G17*'8. Income Statement'!O16)</f>
        <v>0</v>
      </c>
      <c r="F19" s="96">
        <f>('6. Cash Receipts-Disbursements'!G15*'12. Income Statement (2)'!F24)+('6. Cash Receipts-Disbursements'!G16*'12. Income Statement (2)'!E24)+('6. Cash Receipts-Disbursements'!G17*'8. Income Statement'!P25)</f>
        <v>0</v>
      </c>
      <c r="G19" s="96">
        <f>('6. Cash Receipts-Disbursements'!$G$15*'12. Income Statement (2)'!G24)+('6. Cash Receipts-Disbursements'!$G$16*'12. Income Statement (2)'!F24)+('6. Cash Receipts-Disbursements'!$G$17*'12. Income Statement (2)'!E24)</f>
        <v>0</v>
      </c>
      <c r="H19" s="96">
        <f>('6. Cash Receipts-Disbursements'!$G$15*'12. Income Statement (2)'!H24)+('6. Cash Receipts-Disbursements'!$G$16*'12. Income Statement (2)'!G24)+('6. Cash Receipts-Disbursements'!$G$17*'12. Income Statement (2)'!F24)</f>
        <v>0</v>
      </c>
      <c r="I19" s="96">
        <f>('6. Cash Receipts-Disbursements'!$G$15*'12. Income Statement (2)'!I24)+('6. Cash Receipts-Disbursements'!$G$16*'12. Income Statement (2)'!H24)+('6. Cash Receipts-Disbursements'!$G$17*'12. Income Statement (2)'!G24)</f>
        <v>0</v>
      </c>
      <c r="J19" s="96">
        <f>('6. Cash Receipts-Disbursements'!$G$15*'12. Income Statement (2)'!J24)+('6. Cash Receipts-Disbursements'!$G$16*'12. Income Statement (2)'!I24)+('6. Cash Receipts-Disbursements'!$G$17*'12. Income Statement (2)'!H24)</f>
        <v>0</v>
      </c>
      <c r="K19" s="96">
        <f>('6. Cash Receipts-Disbursements'!$G$15*'12. Income Statement (2)'!K24)+('6. Cash Receipts-Disbursements'!$G$16*'12. Income Statement (2)'!J24)+('6. Cash Receipts-Disbursements'!$G$17*'12. Income Statement (2)'!I24)</f>
        <v>0</v>
      </c>
      <c r="L19" s="96">
        <f>('6. Cash Receipts-Disbursements'!$G$15*'12. Income Statement (2)'!L24)+('6. Cash Receipts-Disbursements'!$G$16*'12. Income Statement (2)'!K24)+('6. Cash Receipts-Disbursements'!$G$17*'12. Income Statement (2)'!J24)</f>
        <v>0</v>
      </c>
      <c r="M19" s="96">
        <f>('6. Cash Receipts-Disbursements'!$G$15*'12. Income Statement (2)'!M24)+('6. Cash Receipts-Disbursements'!$G$16*'12. Income Statement (2)'!L24)+('6. Cash Receipts-Disbursements'!$G$17*'12. Income Statement (2)'!K24)</f>
        <v>0</v>
      </c>
      <c r="N19" s="96">
        <f>('6. Cash Receipts-Disbursements'!$G$15*'12. Income Statement (2)'!N24)+('6. Cash Receipts-Disbursements'!$G$16*'12. Income Statement (2)'!M24)+('6. Cash Receipts-Disbursements'!$G$17*'12. Income Statement (2)'!L24)</f>
        <v>0</v>
      </c>
      <c r="O19" s="96">
        <f>('6. Cash Receipts-Disbursements'!$G$15*'12. Income Statement (2)'!O24)+('6. Cash Receipts-Disbursements'!$G$16*'12. Income Statement (2)'!N24)+('6. Cash Receipts-Disbursements'!$G$17*'12. Income Statement (2)'!M24)</f>
        <v>0</v>
      </c>
      <c r="P19" s="96">
        <f>('6. Cash Receipts-Disbursements'!$G$15*'12. Income Statement (2)'!P24)+('6. Cash Receipts-Disbursements'!$G$16*'12. Income Statement (2)'!O24)+('6. Cash Receipts-Disbursements'!$G$17*'12. Income Statement (2)'!N24)</f>
        <v>0</v>
      </c>
      <c r="Q19" s="96">
        <f>SUM(E19:P19)</f>
        <v>0</v>
      </c>
    </row>
    <row r="20" spans="1:17" ht="12.75" customHeight="1" x14ac:dyDescent="0.2">
      <c r="A20" s="95"/>
      <c r="B20" s="95" t="s">
        <v>95</v>
      </c>
      <c r="C20" s="95"/>
      <c r="D20" s="92"/>
      <c r="E20" s="96"/>
      <c r="F20" s="96"/>
      <c r="G20" s="96"/>
      <c r="H20" s="96"/>
      <c r="I20" s="96"/>
      <c r="J20" s="96"/>
      <c r="K20" s="96"/>
      <c r="L20" s="96"/>
      <c r="M20" s="96"/>
      <c r="N20" s="96"/>
      <c r="O20" s="96"/>
      <c r="P20" s="96"/>
      <c r="Q20" s="96"/>
    </row>
    <row r="21" spans="1:17" ht="12.75" customHeight="1" x14ac:dyDescent="0.2">
      <c r="A21" s="95"/>
      <c r="B21" s="95"/>
      <c r="C21" s="95" t="str">
        <f>'8. Income Statement'!A29</f>
        <v>Salaries and Wages</v>
      </c>
      <c r="D21" s="92"/>
      <c r="E21" s="96">
        <f>'12. Income Statement (2)'!E35</f>
        <v>0</v>
      </c>
      <c r="F21" s="96">
        <f>'12. Income Statement (2)'!F35</f>
        <v>0</v>
      </c>
      <c r="G21" s="96">
        <f>'12. Income Statement (2)'!G35</f>
        <v>0</v>
      </c>
      <c r="H21" s="96">
        <f>'12. Income Statement (2)'!H35</f>
        <v>0</v>
      </c>
      <c r="I21" s="96">
        <f>'12. Income Statement (2)'!I35</f>
        <v>0</v>
      </c>
      <c r="J21" s="96">
        <f>'12. Income Statement (2)'!J35</f>
        <v>0</v>
      </c>
      <c r="K21" s="96">
        <f>'12. Income Statement (2)'!K35</f>
        <v>0</v>
      </c>
      <c r="L21" s="96">
        <f>'12. Income Statement (2)'!L35</f>
        <v>0</v>
      </c>
      <c r="M21" s="96">
        <f>'12. Income Statement (2)'!M35</f>
        <v>0</v>
      </c>
      <c r="N21" s="96">
        <f>'12. Income Statement (2)'!N35</f>
        <v>0</v>
      </c>
      <c r="O21" s="96">
        <f>'12. Income Statement (2)'!O35</f>
        <v>0</v>
      </c>
      <c r="P21" s="96">
        <f>'12. Income Statement (2)'!P35</f>
        <v>0</v>
      </c>
      <c r="Q21" s="96">
        <f t="shared" ref="Q21:Q28" si="2">SUM(E21:P21)</f>
        <v>0</v>
      </c>
    </row>
    <row r="22" spans="1:17" ht="12.75" customHeight="1" x14ac:dyDescent="0.2">
      <c r="A22" s="95"/>
      <c r="B22" s="95"/>
      <c r="C22" s="95" t="str">
        <f>'8. Income Statement'!A38</f>
        <v>Fixed Business Expenses</v>
      </c>
      <c r="D22" s="92"/>
      <c r="E22" s="96">
        <f>'12. Income Statement (2)'!E58</f>
        <v>0</v>
      </c>
      <c r="F22" s="96">
        <f>'12. Income Statement (2)'!F58</f>
        <v>0</v>
      </c>
      <c r="G22" s="96">
        <f>'12. Income Statement (2)'!G58</f>
        <v>0</v>
      </c>
      <c r="H22" s="96">
        <f>'12. Income Statement (2)'!H58</f>
        <v>0</v>
      </c>
      <c r="I22" s="96">
        <f>'12. Income Statement (2)'!I58</f>
        <v>0</v>
      </c>
      <c r="J22" s="96">
        <f>'12. Income Statement (2)'!J58</f>
        <v>0</v>
      </c>
      <c r="K22" s="96">
        <f>'12. Income Statement (2)'!K58</f>
        <v>0</v>
      </c>
      <c r="L22" s="96">
        <f>'12. Income Statement (2)'!L58</f>
        <v>0</v>
      </c>
      <c r="M22" s="96">
        <f>'12. Income Statement (2)'!M58</f>
        <v>0</v>
      </c>
      <c r="N22" s="96">
        <f>'12. Income Statement (2)'!N58</f>
        <v>0</v>
      </c>
      <c r="O22" s="96">
        <f>'12. Income Statement (2)'!O58</f>
        <v>0</v>
      </c>
      <c r="P22" s="96">
        <f>'12. Income Statement (2)'!P58</f>
        <v>0</v>
      </c>
      <c r="Q22" s="96">
        <f t="shared" si="2"/>
        <v>0</v>
      </c>
    </row>
    <row r="23" spans="1:17" ht="12.75" customHeight="1" x14ac:dyDescent="0.2">
      <c r="A23" s="95"/>
      <c r="B23" s="95"/>
      <c r="C23" s="95" t="s">
        <v>101</v>
      </c>
      <c r="D23" s="92"/>
      <c r="E23" s="96">
        <v>0</v>
      </c>
      <c r="F23" s="96">
        <v>0</v>
      </c>
      <c r="G23" s="96">
        <f>SUM('12. Income Statement (2)'!E70:G70)</f>
        <v>0</v>
      </c>
      <c r="H23" s="96">
        <v>0</v>
      </c>
      <c r="I23" s="96">
        <v>0</v>
      </c>
      <c r="J23" s="96">
        <f>SUM('12. Income Statement (2)'!H70:J70)</f>
        <v>0</v>
      </c>
      <c r="K23" s="96">
        <v>0</v>
      </c>
      <c r="L23" s="96">
        <v>0</v>
      </c>
      <c r="M23" s="96">
        <f>SUM('12. Income Statement (2)'!K70:M70)</f>
        <v>0</v>
      </c>
      <c r="N23" s="96">
        <v>0</v>
      </c>
      <c r="O23" s="96">
        <v>0</v>
      </c>
      <c r="P23" s="96">
        <f>SUM('12. Income Statement (2)'!N70:P70)</f>
        <v>0</v>
      </c>
      <c r="Q23" s="96">
        <f t="shared" si="2"/>
        <v>0</v>
      </c>
    </row>
    <row r="24" spans="1:17" ht="12.75" customHeight="1" x14ac:dyDescent="0.2">
      <c r="A24" s="95"/>
      <c r="B24" s="95" t="s">
        <v>96</v>
      </c>
      <c r="C24" s="95"/>
      <c r="D24" s="92"/>
      <c r="E24" s="96"/>
      <c r="F24" s="96"/>
      <c r="G24" s="96"/>
      <c r="H24" s="96"/>
      <c r="I24" s="96"/>
      <c r="J24" s="96"/>
      <c r="K24" s="96"/>
      <c r="L24" s="96"/>
      <c r="M24" s="96"/>
      <c r="N24" s="96"/>
      <c r="O24" s="96"/>
      <c r="P24" s="96"/>
      <c r="Q24" s="96"/>
    </row>
    <row r="25" spans="1:17" ht="12.75" customHeight="1" x14ac:dyDescent="0.2">
      <c r="A25" s="95"/>
      <c r="B25" s="95"/>
      <c r="C25" s="95" t="s">
        <v>97</v>
      </c>
      <c r="D25" s="92"/>
      <c r="E25" s="96">
        <f>'1. Required Start-Up Funds'!J50</f>
        <v>0</v>
      </c>
      <c r="F25" s="96">
        <f t="shared" ref="F25:P25" si="3">E25</f>
        <v>0</v>
      </c>
      <c r="G25" s="96">
        <f t="shared" si="3"/>
        <v>0</v>
      </c>
      <c r="H25" s="96">
        <f t="shared" si="3"/>
        <v>0</v>
      </c>
      <c r="I25" s="96">
        <f t="shared" si="3"/>
        <v>0</v>
      </c>
      <c r="J25" s="96">
        <f t="shared" si="3"/>
        <v>0</v>
      </c>
      <c r="K25" s="96">
        <f t="shared" si="3"/>
        <v>0</v>
      </c>
      <c r="L25" s="96">
        <f t="shared" si="3"/>
        <v>0</v>
      </c>
      <c r="M25" s="96">
        <f t="shared" si="3"/>
        <v>0</v>
      </c>
      <c r="N25" s="96">
        <f t="shared" si="3"/>
        <v>0</v>
      </c>
      <c r="O25" s="96">
        <f t="shared" si="3"/>
        <v>0</v>
      </c>
      <c r="P25" s="96">
        <f t="shared" si="3"/>
        <v>0</v>
      </c>
      <c r="Q25" s="96">
        <f t="shared" si="2"/>
        <v>0</v>
      </c>
    </row>
    <row r="26" spans="1:17" ht="12.75" customHeight="1" x14ac:dyDescent="0.2">
      <c r="A26" s="95"/>
      <c r="B26" s="95"/>
      <c r="C26" s="95" t="s">
        <v>98</v>
      </c>
      <c r="D26" s="92"/>
      <c r="E26" s="96">
        <f>'6. Cash Receipts-Disbursements'!G22/12*'9. Cash Flow Statement'!P40</f>
        <v>0</v>
      </c>
      <c r="F26" s="96">
        <f>'6. Cash Receipts-Disbursements'!G22/12*'13. Cash Flow Statement (2)'!E40</f>
        <v>0</v>
      </c>
      <c r="G26" s="96">
        <f>('6. Cash Receipts-Disbursements'!$G$22/12)*F40</f>
        <v>0</v>
      </c>
      <c r="H26" s="96">
        <f>('6. Cash Receipts-Disbursements'!$G$22/12)*G40</f>
        <v>0</v>
      </c>
      <c r="I26" s="96">
        <f>('6. Cash Receipts-Disbursements'!$G$22/12)*H40</f>
        <v>0</v>
      </c>
      <c r="J26" s="96">
        <f>('6. Cash Receipts-Disbursements'!$G$22/12)*I40</f>
        <v>0</v>
      </c>
      <c r="K26" s="96">
        <f>('6. Cash Receipts-Disbursements'!$G$22/12)*J40</f>
        <v>0</v>
      </c>
      <c r="L26" s="96">
        <f>('6. Cash Receipts-Disbursements'!$G$22/12)*K40</f>
        <v>0</v>
      </c>
      <c r="M26" s="96">
        <f>('6. Cash Receipts-Disbursements'!$G$22/12)*L40</f>
        <v>0</v>
      </c>
      <c r="N26" s="96">
        <f>('6. Cash Receipts-Disbursements'!$G$22/12)*M40</f>
        <v>0</v>
      </c>
      <c r="O26" s="96">
        <f>('6. Cash Receipts-Disbursements'!$G$22/12)*N40</f>
        <v>0</v>
      </c>
      <c r="P26" s="96">
        <f>('6. Cash Receipts-Disbursements'!$G$22/12)*O40</f>
        <v>0</v>
      </c>
      <c r="Q26" s="96">
        <f t="shared" si="2"/>
        <v>0</v>
      </c>
    </row>
    <row r="27" spans="1:17" ht="12.75" customHeight="1" x14ac:dyDescent="0.2">
      <c r="A27" s="95"/>
      <c r="B27" s="95"/>
      <c r="C27" s="95" t="s">
        <v>99</v>
      </c>
      <c r="D27" s="92"/>
      <c r="E27" s="108">
        <v>0</v>
      </c>
      <c r="F27" s="108">
        <v>0</v>
      </c>
      <c r="G27" s="108">
        <v>0</v>
      </c>
      <c r="H27" s="108">
        <v>0</v>
      </c>
      <c r="I27" s="108">
        <v>0</v>
      </c>
      <c r="J27" s="108">
        <v>0</v>
      </c>
      <c r="K27" s="108">
        <v>0</v>
      </c>
      <c r="L27" s="108">
        <v>0</v>
      </c>
      <c r="M27" s="108">
        <v>0</v>
      </c>
      <c r="N27" s="108">
        <v>0</v>
      </c>
      <c r="O27" s="108">
        <v>0</v>
      </c>
      <c r="P27" s="108">
        <v>0</v>
      </c>
      <c r="Q27" s="96">
        <f t="shared" si="2"/>
        <v>0</v>
      </c>
    </row>
    <row r="28" spans="1:17" ht="12.75" customHeight="1" thickBot="1" x14ac:dyDescent="0.25">
      <c r="A28" s="1"/>
      <c r="B28" s="1"/>
      <c r="C28" s="1" t="s">
        <v>100</v>
      </c>
      <c r="D28" s="40"/>
      <c r="E28" s="109">
        <v>0</v>
      </c>
      <c r="F28" s="109">
        <v>0</v>
      </c>
      <c r="G28" s="109">
        <v>0</v>
      </c>
      <c r="H28" s="109">
        <v>0</v>
      </c>
      <c r="I28" s="109">
        <v>0</v>
      </c>
      <c r="J28" s="109">
        <v>0</v>
      </c>
      <c r="K28" s="109">
        <v>0</v>
      </c>
      <c r="L28" s="109">
        <v>0</v>
      </c>
      <c r="M28" s="109">
        <v>0</v>
      </c>
      <c r="N28" s="109">
        <v>0</v>
      </c>
      <c r="O28" s="109">
        <v>0</v>
      </c>
      <c r="P28" s="109">
        <v>0</v>
      </c>
      <c r="Q28" s="52">
        <f t="shared" si="2"/>
        <v>0</v>
      </c>
    </row>
    <row r="29" spans="1:17" ht="12.75" customHeight="1" x14ac:dyDescent="0.2">
      <c r="A29" s="1" t="s">
        <v>102</v>
      </c>
      <c r="B29" s="1"/>
      <c r="C29" s="1"/>
      <c r="D29" s="40"/>
      <c r="E29" s="48">
        <f t="shared" ref="E29:Q29" si="4">SUM(E17:E28)</f>
        <v>0</v>
      </c>
      <c r="F29" s="48">
        <f t="shared" si="4"/>
        <v>0</v>
      </c>
      <c r="G29" s="48">
        <f t="shared" si="4"/>
        <v>0</v>
      </c>
      <c r="H29" s="48">
        <f t="shared" si="4"/>
        <v>0</v>
      </c>
      <c r="I29" s="48">
        <f t="shared" si="4"/>
        <v>0</v>
      </c>
      <c r="J29" s="48">
        <f t="shared" si="4"/>
        <v>0</v>
      </c>
      <c r="K29" s="48">
        <f t="shared" si="4"/>
        <v>0</v>
      </c>
      <c r="L29" s="48">
        <f t="shared" si="4"/>
        <v>0</v>
      </c>
      <c r="M29" s="48">
        <f t="shared" si="4"/>
        <v>0</v>
      </c>
      <c r="N29" s="48">
        <f t="shared" si="4"/>
        <v>0</v>
      </c>
      <c r="O29" s="48">
        <f t="shared" si="4"/>
        <v>0</v>
      </c>
      <c r="P29" s="48">
        <f t="shared" si="4"/>
        <v>0</v>
      </c>
      <c r="Q29" s="48">
        <f t="shared" si="4"/>
        <v>0</v>
      </c>
    </row>
    <row r="30" spans="1:17" ht="12.75" customHeight="1" x14ac:dyDescent="0.2">
      <c r="A30" s="1"/>
      <c r="B30" s="1"/>
      <c r="C30" s="1"/>
      <c r="D30" s="40"/>
      <c r="E30" s="48"/>
      <c r="F30" s="48"/>
      <c r="G30" s="48"/>
      <c r="H30" s="48"/>
      <c r="I30" s="48"/>
      <c r="J30" s="48"/>
      <c r="K30" s="48"/>
      <c r="L30" s="48"/>
      <c r="M30" s="48"/>
      <c r="N30" s="48"/>
      <c r="O30" s="48"/>
      <c r="P30" s="48"/>
      <c r="Q30" s="48"/>
    </row>
    <row r="31" spans="1:17" ht="12.75" customHeight="1" x14ac:dyDescent="0.2">
      <c r="A31" s="1" t="s">
        <v>104</v>
      </c>
      <c r="B31" s="1"/>
      <c r="C31" s="1"/>
      <c r="D31" s="40"/>
      <c r="E31" s="48">
        <f t="shared" ref="E31:Q31" si="5">E13-E29</f>
        <v>0</v>
      </c>
      <c r="F31" s="48">
        <f t="shared" si="5"/>
        <v>0</v>
      </c>
      <c r="G31" s="48">
        <f t="shared" si="5"/>
        <v>0</v>
      </c>
      <c r="H31" s="48">
        <f t="shared" si="5"/>
        <v>0</v>
      </c>
      <c r="I31" s="48">
        <f t="shared" si="5"/>
        <v>0</v>
      </c>
      <c r="J31" s="48">
        <f t="shared" si="5"/>
        <v>0</v>
      </c>
      <c r="K31" s="48">
        <f t="shared" si="5"/>
        <v>0</v>
      </c>
      <c r="L31" s="48">
        <f t="shared" si="5"/>
        <v>0</v>
      </c>
      <c r="M31" s="48">
        <f t="shared" si="5"/>
        <v>0</v>
      </c>
      <c r="N31" s="48">
        <f t="shared" si="5"/>
        <v>0</v>
      </c>
      <c r="O31" s="48">
        <f t="shared" si="5"/>
        <v>0</v>
      </c>
      <c r="P31" s="48">
        <f t="shared" si="5"/>
        <v>0</v>
      </c>
      <c r="Q31" s="48">
        <f t="shared" si="5"/>
        <v>0</v>
      </c>
    </row>
    <row r="32" spans="1:17" ht="12.75" customHeight="1" x14ac:dyDescent="0.2">
      <c r="A32" s="1"/>
      <c r="B32" s="1"/>
      <c r="C32" s="1"/>
      <c r="D32" s="40"/>
      <c r="E32" s="48"/>
      <c r="F32" s="48"/>
      <c r="G32" s="48"/>
      <c r="H32" s="48"/>
      <c r="I32" s="48"/>
      <c r="J32" s="48"/>
      <c r="K32" s="48"/>
      <c r="L32" s="48"/>
      <c r="M32" s="48"/>
      <c r="N32" s="48"/>
      <c r="O32" s="48"/>
      <c r="P32" s="48"/>
      <c r="Q32" s="48"/>
    </row>
    <row r="33" spans="1:17" ht="12.75" customHeight="1" thickBot="1" x14ac:dyDescent="0.25">
      <c r="A33" s="1" t="s">
        <v>103</v>
      </c>
      <c r="B33" s="1"/>
      <c r="C33" s="1"/>
      <c r="D33" s="40"/>
      <c r="E33" s="52">
        <f t="shared" ref="E33:P33" si="6">E8+E31</f>
        <v>0</v>
      </c>
      <c r="F33" s="52">
        <f t="shared" si="6"/>
        <v>0</v>
      </c>
      <c r="G33" s="52">
        <f t="shared" si="6"/>
        <v>0</v>
      </c>
      <c r="H33" s="52">
        <f t="shared" si="6"/>
        <v>0</v>
      </c>
      <c r="I33" s="52">
        <f t="shared" si="6"/>
        <v>0</v>
      </c>
      <c r="J33" s="52">
        <f t="shared" si="6"/>
        <v>0</v>
      </c>
      <c r="K33" s="52">
        <f t="shared" si="6"/>
        <v>0</v>
      </c>
      <c r="L33" s="52">
        <f t="shared" si="6"/>
        <v>0</v>
      </c>
      <c r="M33" s="52">
        <f t="shared" si="6"/>
        <v>0</v>
      </c>
      <c r="N33" s="52">
        <f t="shared" si="6"/>
        <v>0</v>
      </c>
      <c r="O33" s="52">
        <f t="shared" si="6"/>
        <v>0</v>
      </c>
      <c r="P33" s="52">
        <f t="shared" si="6"/>
        <v>0</v>
      </c>
      <c r="Q33" s="52"/>
    </row>
    <row r="34" spans="1:17" ht="12.75" customHeight="1" x14ac:dyDescent="0.2">
      <c r="A34" s="1"/>
      <c r="B34" s="1"/>
      <c r="C34" s="1"/>
      <c r="D34" s="40"/>
      <c r="E34" s="48"/>
      <c r="F34" s="48"/>
      <c r="G34" s="48"/>
      <c r="H34" s="48"/>
      <c r="I34" s="48"/>
      <c r="J34" s="48"/>
      <c r="K34" s="48"/>
      <c r="L34" s="48"/>
      <c r="M34" s="48"/>
      <c r="N34" s="48"/>
      <c r="O34" s="48"/>
      <c r="P34" s="48"/>
      <c r="Q34" s="48"/>
    </row>
    <row r="35" spans="1:17" ht="12.75" customHeight="1" x14ac:dyDescent="0.2">
      <c r="A35" s="1" t="s">
        <v>105</v>
      </c>
      <c r="B35" s="1"/>
      <c r="C35" s="1"/>
      <c r="D35" s="40"/>
      <c r="E35" s="48">
        <f>IF((E33-'6. Cash Receipts-Disbursements'!$G$21)&lt;0,'6. Cash Receipts-Disbursements'!$G$21-'13. Cash Flow Statement (2)'!E33,0)</f>
        <v>0</v>
      </c>
      <c r="F35" s="48">
        <f>IF((F33-'6. Cash Receipts-Disbursements'!$G$21)&lt;0,'6. Cash Receipts-Disbursements'!$G$21-'13. Cash Flow Statement (2)'!F33,0)</f>
        <v>0</v>
      </c>
      <c r="G35" s="48">
        <f>IF((G33-'6. Cash Receipts-Disbursements'!$G$21)&lt;0,'6. Cash Receipts-Disbursements'!$G$21-'13. Cash Flow Statement (2)'!G33,0)</f>
        <v>0</v>
      </c>
      <c r="H35" s="48">
        <f>IF((H33-'6. Cash Receipts-Disbursements'!$G$21)&lt;0,'6. Cash Receipts-Disbursements'!$G$21-'13. Cash Flow Statement (2)'!H33,0)</f>
        <v>0</v>
      </c>
      <c r="I35" s="48">
        <f>IF((I33-'6. Cash Receipts-Disbursements'!$G$21)&lt;0,'6. Cash Receipts-Disbursements'!$G$21-'13. Cash Flow Statement (2)'!I33,0)</f>
        <v>0</v>
      </c>
      <c r="J35" s="48">
        <f>IF((J33-'6. Cash Receipts-Disbursements'!$G$21)&lt;0,'6. Cash Receipts-Disbursements'!$G$21-'13. Cash Flow Statement (2)'!J33,0)</f>
        <v>0</v>
      </c>
      <c r="K35" s="48">
        <f>IF((K33-'6. Cash Receipts-Disbursements'!$G$21)&lt;0,'6. Cash Receipts-Disbursements'!$G$21-'13. Cash Flow Statement (2)'!K33,0)</f>
        <v>0</v>
      </c>
      <c r="L35" s="48">
        <f>IF((L33-'6. Cash Receipts-Disbursements'!$G$21)&lt;0,'6. Cash Receipts-Disbursements'!$G$21-'13. Cash Flow Statement (2)'!L33,0)</f>
        <v>0</v>
      </c>
      <c r="M35" s="48">
        <f>IF((M33-'6. Cash Receipts-Disbursements'!$G$21)&lt;0,'6. Cash Receipts-Disbursements'!$G$21-'13. Cash Flow Statement (2)'!M33,0)</f>
        <v>0</v>
      </c>
      <c r="N35" s="48">
        <f>IF((N33-'6. Cash Receipts-Disbursements'!$G$21)&lt;0,'6. Cash Receipts-Disbursements'!$G$21-'13. Cash Flow Statement (2)'!N33,0)</f>
        <v>0</v>
      </c>
      <c r="O35" s="48">
        <f>IF((O33-'6. Cash Receipts-Disbursements'!$G$21)&lt;0,'6. Cash Receipts-Disbursements'!$G$21-'13. Cash Flow Statement (2)'!O33,0)</f>
        <v>0</v>
      </c>
      <c r="P35" s="48">
        <f>IF((P33-'6. Cash Receipts-Disbursements'!$G$21)&lt;0,'6. Cash Receipts-Disbursements'!$G$21-'13. Cash Flow Statement (2)'!P33,0)</f>
        <v>0</v>
      </c>
      <c r="Q35" s="48">
        <f>SUM(E35:P35)</f>
        <v>0</v>
      </c>
    </row>
    <row r="36" spans="1:17" ht="12.75" customHeight="1" thickBot="1" x14ac:dyDescent="0.25">
      <c r="A36" s="1"/>
      <c r="B36" s="1"/>
      <c r="C36" s="1"/>
      <c r="D36" s="40"/>
      <c r="E36" s="52"/>
      <c r="F36" s="52"/>
      <c r="G36" s="52"/>
      <c r="H36" s="52"/>
      <c r="I36" s="52"/>
      <c r="J36" s="52"/>
      <c r="K36" s="52"/>
      <c r="L36" s="52"/>
      <c r="M36" s="52"/>
      <c r="N36" s="52"/>
      <c r="O36" s="52"/>
      <c r="P36" s="52"/>
      <c r="Q36" s="52"/>
    </row>
    <row r="37" spans="1:17" ht="16.350000000000001" customHeight="1" thickBot="1" x14ac:dyDescent="0.25">
      <c r="A37" s="1" t="s">
        <v>106</v>
      </c>
      <c r="B37" s="1"/>
      <c r="C37" s="1"/>
      <c r="D37" s="40"/>
      <c r="E37" s="60">
        <f t="shared" ref="E37:P37" si="7">E33+E35</f>
        <v>0</v>
      </c>
      <c r="F37" s="60">
        <f t="shared" si="7"/>
        <v>0</v>
      </c>
      <c r="G37" s="60">
        <f t="shared" si="7"/>
        <v>0</v>
      </c>
      <c r="H37" s="60">
        <f t="shared" si="7"/>
        <v>0</v>
      </c>
      <c r="I37" s="60">
        <f t="shared" si="7"/>
        <v>0</v>
      </c>
      <c r="J37" s="60">
        <f t="shared" si="7"/>
        <v>0</v>
      </c>
      <c r="K37" s="60">
        <f t="shared" si="7"/>
        <v>0</v>
      </c>
      <c r="L37" s="60">
        <f t="shared" si="7"/>
        <v>0</v>
      </c>
      <c r="M37" s="60">
        <f t="shared" si="7"/>
        <v>0</v>
      </c>
      <c r="N37" s="60">
        <f t="shared" si="7"/>
        <v>0</v>
      </c>
      <c r="O37" s="60">
        <f t="shared" si="7"/>
        <v>0</v>
      </c>
      <c r="P37" s="60">
        <f t="shared" si="7"/>
        <v>0</v>
      </c>
      <c r="Q37" s="60"/>
    </row>
    <row r="38" spans="1:17" ht="12.75" customHeight="1" thickTop="1" x14ac:dyDescent="0.2">
      <c r="A38" s="1"/>
      <c r="B38" s="1"/>
      <c r="C38" s="1"/>
      <c r="D38" s="40"/>
      <c r="E38" s="48"/>
      <c r="F38" s="48"/>
      <c r="G38" s="48"/>
      <c r="H38" s="48"/>
      <c r="I38" s="48"/>
      <c r="J38" s="48"/>
      <c r="K38" s="48"/>
      <c r="L38" s="48"/>
      <c r="M38" s="48"/>
      <c r="N38" s="48"/>
      <c r="O38" s="48"/>
      <c r="P38" s="48"/>
      <c r="Q38" s="48"/>
    </row>
    <row r="39" spans="1:17" ht="12.75" customHeight="1" x14ac:dyDescent="0.2">
      <c r="A39" s="1"/>
      <c r="B39" s="1"/>
      <c r="C39" s="1"/>
      <c r="D39" s="40"/>
      <c r="E39" s="48"/>
      <c r="F39" s="48"/>
      <c r="G39" s="48"/>
      <c r="H39" s="48"/>
      <c r="I39" s="48"/>
      <c r="J39" s="48"/>
      <c r="K39" s="48"/>
      <c r="L39" s="48"/>
      <c r="M39" s="48"/>
      <c r="N39" s="48"/>
      <c r="O39" s="48"/>
      <c r="P39" s="48"/>
      <c r="Q39" s="48"/>
    </row>
    <row r="40" spans="1:17" ht="12.75" customHeight="1" x14ac:dyDescent="0.2">
      <c r="A40" s="1" t="s">
        <v>107</v>
      </c>
      <c r="B40" s="1"/>
      <c r="C40" s="1"/>
      <c r="D40" s="40"/>
      <c r="E40" s="96">
        <f>E35+'9. Cash Flow Statement'!P40-'13. Cash Flow Statement (2)'!E27</f>
        <v>0</v>
      </c>
      <c r="F40" s="96">
        <f t="shared" ref="F40:P40" si="8">E40+F35-F27</f>
        <v>0</v>
      </c>
      <c r="G40" s="96">
        <f t="shared" si="8"/>
        <v>0</v>
      </c>
      <c r="H40" s="96">
        <f t="shared" si="8"/>
        <v>0</v>
      </c>
      <c r="I40" s="96">
        <f t="shared" si="8"/>
        <v>0</v>
      </c>
      <c r="J40" s="96">
        <f t="shared" si="8"/>
        <v>0</v>
      </c>
      <c r="K40" s="96">
        <f t="shared" si="8"/>
        <v>0</v>
      </c>
      <c r="L40" s="96">
        <f t="shared" si="8"/>
        <v>0</v>
      </c>
      <c r="M40" s="96">
        <f t="shared" si="8"/>
        <v>0</v>
      </c>
      <c r="N40" s="96">
        <f t="shared" si="8"/>
        <v>0</v>
      </c>
      <c r="O40" s="96">
        <f t="shared" si="8"/>
        <v>0</v>
      </c>
      <c r="P40" s="96">
        <f t="shared" si="8"/>
        <v>0</v>
      </c>
      <c r="Q40" s="96"/>
    </row>
    <row r="41" spans="1:17" ht="12.75" customHeight="1" x14ac:dyDescent="0.2">
      <c r="A41" s="1"/>
      <c r="B41" s="1"/>
      <c r="C41" s="1"/>
      <c r="D41" s="40"/>
      <c r="E41" s="40"/>
      <c r="F41" s="40"/>
      <c r="G41" s="40"/>
      <c r="H41" s="40"/>
      <c r="I41" s="40"/>
      <c r="J41" s="40"/>
      <c r="K41" s="40"/>
      <c r="L41" s="40"/>
      <c r="M41" s="40"/>
      <c r="N41" s="40"/>
      <c r="O41" s="40"/>
      <c r="P41" s="40"/>
      <c r="Q41" s="40"/>
    </row>
    <row r="42" spans="1:17" ht="12.75" customHeight="1" x14ac:dyDescent="0.2">
      <c r="A42" s="1"/>
      <c r="B42" s="1"/>
      <c r="C42" s="1"/>
      <c r="D42" s="40"/>
      <c r="E42" s="40"/>
      <c r="F42" s="40"/>
      <c r="G42" s="40"/>
      <c r="H42" s="40"/>
      <c r="I42" s="40"/>
      <c r="J42" s="40"/>
      <c r="K42" s="40"/>
      <c r="L42" s="40"/>
      <c r="M42" s="40"/>
      <c r="N42" s="40"/>
      <c r="O42" s="40"/>
      <c r="P42" s="40"/>
      <c r="Q42" s="40"/>
    </row>
    <row r="43" spans="1:17" ht="12.75" customHeight="1" x14ac:dyDescent="0.2">
      <c r="A43" s="1"/>
      <c r="B43" s="1"/>
      <c r="C43" s="1"/>
      <c r="D43" s="40"/>
      <c r="E43" s="40"/>
      <c r="F43" s="40"/>
      <c r="G43" s="40"/>
      <c r="H43" s="40"/>
      <c r="I43" s="40"/>
      <c r="J43" s="40"/>
      <c r="K43" s="40"/>
      <c r="L43" s="40"/>
      <c r="M43" s="40"/>
      <c r="N43" s="40"/>
      <c r="O43" s="40"/>
      <c r="P43" s="40"/>
      <c r="Q43" s="40"/>
    </row>
    <row r="44" spans="1:17" ht="12.75" customHeight="1" x14ac:dyDescent="0.2">
      <c r="A44" s="1"/>
      <c r="B44" s="1"/>
      <c r="C44" s="1"/>
      <c r="D44" s="40"/>
      <c r="E44" s="56"/>
      <c r="F44" s="40"/>
      <c r="G44" s="40"/>
      <c r="H44" s="40"/>
      <c r="I44" s="40"/>
      <c r="J44" s="40"/>
      <c r="K44" s="40"/>
      <c r="L44" s="40"/>
      <c r="M44" s="40"/>
      <c r="N44" s="40"/>
      <c r="O44" s="40"/>
      <c r="P44" s="40"/>
      <c r="Q44" s="40"/>
    </row>
    <row r="45" spans="1:17" ht="12.75" customHeight="1" x14ac:dyDescent="0.2">
      <c r="A45" s="1"/>
      <c r="B45" s="1"/>
      <c r="C45" s="1"/>
      <c r="D45" s="40"/>
      <c r="E45" s="40"/>
      <c r="F45" s="40"/>
      <c r="G45" s="40"/>
      <c r="H45" s="40"/>
      <c r="I45" s="40"/>
      <c r="J45" s="40"/>
      <c r="K45" s="40"/>
      <c r="L45" s="40"/>
      <c r="M45" s="40"/>
      <c r="N45" s="40"/>
      <c r="O45" s="40"/>
      <c r="P45" s="40"/>
      <c r="Q45" s="40"/>
    </row>
    <row r="46" spans="1:17" ht="12.75" customHeight="1" x14ac:dyDescent="0.2">
      <c r="A46" s="1"/>
      <c r="B46" s="1"/>
      <c r="C46" s="1"/>
      <c r="D46" s="40"/>
      <c r="E46" s="40"/>
      <c r="F46" s="40"/>
      <c r="G46" s="40"/>
      <c r="H46" s="40"/>
      <c r="I46" s="40"/>
      <c r="J46" s="40"/>
      <c r="K46" s="40"/>
      <c r="L46" s="40"/>
      <c r="M46" s="40"/>
      <c r="N46" s="40"/>
      <c r="O46" s="40"/>
      <c r="P46" s="40"/>
      <c r="Q46" s="40"/>
    </row>
    <row r="47" spans="1:17" ht="12.75" customHeight="1" x14ac:dyDescent="0.2">
      <c r="A47" s="1"/>
      <c r="B47" s="1"/>
      <c r="C47" s="1"/>
      <c r="D47" s="40"/>
      <c r="E47" s="40"/>
      <c r="F47" s="40"/>
      <c r="G47" s="40"/>
      <c r="H47" s="40"/>
      <c r="I47" s="40"/>
      <c r="J47" s="40"/>
      <c r="K47" s="40"/>
      <c r="L47" s="40"/>
      <c r="M47" s="40"/>
      <c r="N47" s="40"/>
      <c r="O47" s="40"/>
      <c r="P47" s="40"/>
      <c r="Q47" s="40"/>
    </row>
    <row r="48" spans="1:17" ht="12.75" customHeight="1" x14ac:dyDescent="0.2">
      <c r="A48" s="1"/>
      <c r="B48" s="1"/>
      <c r="C48" s="1"/>
      <c r="D48" s="40"/>
      <c r="E48" s="40"/>
      <c r="F48" s="40"/>
      <c r="G48" s="40"/>
      <c r="H48" s="40"/>
      <c r="I48" s="40"/>
      <c r="J48" s="40"/>
      <c r="K48" s="40"/>
      <c r="L48" s="40"/>
      <c r="M48" s="40"/>
      <c r="N48" s="40"/>
      <c r="O48" s="40"/>
      <c r="P48" s="40"/>
      <c r="Q48" s="40"/>
    </row>
    <row r="49" spans="1:17" ht="12.75" customHeight="1" x14ac:dyDescent="0.2">
      <c r="A49" s="1"/>
      <c r="B49" s="1"/>
      <c r="C49" s="1"/>
      <c r="D49" s="40"/>
      <c r="E49" s="40"/>
      <c r="F49" s="40"/>
      <c r="G49" s="40"/>
      <c r="H49" s="40"/>
      <c r="I49" s="40"/>
      <c r="J49" s="40"/>
      <c r="K49" s="40"/>
      <c r="L49" s="40"/>
      <c r="M49" s="40"/>
      <c r="N49" s="40"/>
      <c r="O49" s="40"/>
      <c r="P49" s="40"/>
      <c r="Q49" s="40"/>
    </row>
    <row r="50" spans="1:17" ht="12.75" customHeight="1" x14ac:dyDescent="0.2">
      <c r="A50" s="1"/>
      <c r="B50" s="1"/>
      <c r="C50" s="1"/>
      <c r="D50" s="40"/>
      <c r="E50" s="40"/>
      <c r="F50" s="40"/>
      <c r="G50" s="40"/>
      <c r="H50" s="40"/>
      <c r="I50" s="40"/>
      <c r="J50" s="40"/>
      <c r="K50" s="40"/>
      <c r="L50" s="40"/>
      <c r="M50" s="40"/>
      <c r="N50" s="40"/>
      <c r="O50" s="40"/>
      <c r="P50" s="40"/>
      <c r="Q50" s="40"/>
    </row>
    <row r="51" spans="1:17" ht="12.75" customHeight="1" x14ac:dyDescent="0.2">
      <c r="A51" s="1"/>
      <c r="B51" s="1"/>
      <c r="C51" s="1"/>
      <c r="D51" s="40"/>
      <c r="E51" s="40"/>
      <c r="F51" s="40"/>
      <c r="G51" s="40"/>
      <c r="H51" s="40"/>
      <c r="I51" s="40"/>
      <c r="J51" s="40"/>
      <c r="K51" s="40"/>
      <c r="L51" s="40"/>
      <c r="M51" s="40"/>
      <c r="N51" s="40"/>
      <c r="O51" s="40"/>
      <c r="P51" s="40"/>
      <c r="Q51" s="40"/>
    </row>
    <row r="52" spans="1:17" ht="12.75" customHeight="1" x14ac:dyDescent="0.2">
      <c r="A52" s="1"/>
      <c r="B52" s="1"/>
      <c r="C52" s="1"/>
      <c r="D52" s="40"/>
      <c r="E52" s="40"/>
      <c r="F52" s="40"/>
      <c r="G52" s="40"/>
      <c r="H52" s="40"/>
      <c r="I52" s="40"/>
      <c r="J52" s="40"/>
      <c r="K52" s="40"/>
      <c r="L52" s="40"/>
      <c r="M52" s="40"/>
      <c r="N52" s="40"/>
      <c r="O52" s="40"/>
      <c r="P52" s="40"/>
      <c r="Q52" s="40"/>
    </row>
    <row r="53" spans="1:17" ht="12.75" customHeight="1" x14ac:dyDescent="0.2"/>
    <row r="54" spans="1:17" ht="12.75" customHeight="1" x14ac:dyDescent="0.2">
      <c r="E54" s="18"/>
      <c r="F54" s="18"/>
      <c r="G54" s="18"/>
      <c r="H54" s="18"/>
      <c r="I54" s="18"/>
      <c r="J54" s="18"/>
      <c r="K54" s="18"/>
      <c r="L54" s="18"/>
      <c r="M54" s="18"/>
      <c r="N54" s="18"/>
      <c r="O54" s="18"/>
      <c r="P54" s="18"/>
      <c r="Q54" s="18"/>
    </row>
    <row r="55" spans="1:17" ht="12.75" customHeight="1" x14ac:dyDescent="0.2">
      <c r="E55" s="18"/>
      <c r="F55" s="18"/>
      <c r="G55" s="18"/>
      <c r="H55" s="18"/>
      <c r="I55" s="18"/>
      <c r="J55" s="18"/>
      <c r="K55" s="18"/>
      <c r="L55" s="18"/>
      <c r="M55" s="18"/>
      <c r="N55" s="18"/>
      <c r="O55" s="18"/>
      <c r="P55" s="18"/>
      <c r="Q55" s="18"/>
    </row>
    <row r="56" spans="1:17" ht="12.75" customHeight="1" x14ac:dyDescent="0.2">
      <c r="E56" s="18"/>
      <c r="F56" s="18"/>
      <c r="G56" s="18"/>
      <c r="H56" s="18"/>
      <c r="I56" s="18"/>
      <c r="J56" s="18"/>
      <c r="K56" s="18"/>
      <c r="L56" s="18"/>
      <c r="M56" s="18"/>
      <c r="N56" s="18"/>
      <c r="O56" s="18"/>
      <c r="P56" s="18"/>
      <c r="Q56" s="18"/>
    </row>
    <row r="57" spans="1:17" ht="12.75" customHeight="1" x14ac:dyDescent="0.2">
      <c r="D57" s="7"/>
      <c r="E57" s="18"/>
      <c r="F57" s="18"/>
      <c r="G57" s="18"/>
      <c r="H57" s="18"/>
      <c r="I57" s="18"/>
      <c r="J57" s="18"/>
      <c r="K57" s="18"/>
      <c r="L57" s="18"/>
      <c r="M57" s="18"/>
      <c r="N57" s="18"/>
      <c r="O57" s="18"/>
      <c r="P57" s="18"/>
      <c r="Q57" s="18"/>
    </row>
    <row r="58" spans="1:17" ht="12.75" customHeight="1" x14ac:dyDescent="0.2">
      <c r="D58" s="7"/>
      <c r="E58" s="18"/>
      <c r="F58" s="18"/>
      <c r="G58" s="18"/>
      <c r="H58" s="18"/>
      <c r="I58" s="18"/>
      <c r="J58" s="18"/>
      <c r="K58" s="18"/>
      <c r="L58" s="18"/>
      <c r="M58" s="18"/>
      <c r="N58" s="18"/>
      <c r="O58" s="18"/>
      <c r="P58" s="18"/>
      <c r="Q58" s="18"/>
    </row>
    <row r="59" spans="1:17" ht="12.75" customHeight="1" x14ac:dyDescent="0.2">
      <c r="D59" s="7"/>
      <c r="E59" s="18"/>
      <c r="F59" s="18"/>
      <c r="G59" s="18"/>
      <c r="H59" s="18"/>
      <c r="I59" s="18"/>
      <c r="J59" s="18"/>
      <c r="K59" s="18"/>
      <c r="L59" s="18"/>
      <c r="M59" s="18"/>
      <c r="N59" s="18"/>
      <c r="O59" s="18"/>
      <c r="P59" s="18"/>
      <c r="Q59" s="18"/>
    </row>
    <row r="60" spans="1:17" ht="12.75" customHeight="1" x14ac:dyDescent="0.2">
      <c r="D60" s="7"/>
      <c r="E60" s="18"/>
      <c r="F60" s="18"/>
      <c r="G60" s="18"/>
      <c r="H60" s="18"/>
      <c r="I60" s="18"/>
      <c r="J60" s="18"/>
      <c r="K60" s="18"/>
      <c r="L60" s="18"/>
      <c r="M60" s="18"/>
      <c r="N60" s="18"/>
      <c r="O60" s="18"/>
      <c r="P60" s="18"/>
      <c r="Q60" s="18"/>
    </row>
    <row r="61" spans="1:17" ht="12.75" customHeight="1" x14ac:dyDescent="0.2">
      <c r="D61" s="7"/>
      <c r="E61" s="18"/>
      <c r="F61" s="18"/>
      <c r="G61" s="18"/>
      <c r="H61" s="18"/>
      <c r="I61" s="18"/>
      <c r="J61" s="18"/>
      <c r="K61" s="18"/>
      <c r="L61" s="18"/>
      <c r="M61" s="18"/>
      <c r="N61" s="18"/>
      <c r="O61" s="18"/>
      <c r="P61" s="18"/>
      <c r="Q61" s="18"/>
    </row>
    <row r="62" spans="1:17" ht="12.75" customHeight="1" x14ac:dyDescent="0.2">
      <c r="E62" s="18"/>
      <c r="F62" s="18"/>
      <c r="G62" s="18"/>
      <c r="H62" s="18"/>
      <c r="I62" s="18"/>
      <c r="J62" s="18"/>
      <c r="K62" s="18"/>
      <c r="L62" s="18"/>
      <c r="M62" s="18"/>
      <c r="N62" s="18"/>
      <c r="O62" s="18"/>
      <c r="P62" s="18"/>
      <c r="Q62" s="18"/>
    </row>
    <row r="63" spans="1:17" ht="12.75" customHeight="1" x14ac:dyDescent="0.2">
      <c r="E63" s="18"/>
      <c r="F63" s="18"/>
      <c r="G63" s="18"/>
      <c r="H63" s="18"/>
      <c r="I63" s="18"/>
      <c r="J63" s="18"/>
      <c r="K63" s="18"/>
      <c r="L63" s="18"/>
      <c r="M63" s="18"/>
      <c r="N63" s="18"/>
      <c r="O63" s="18"/>
      <c r="P63" s="18"/>
      <c r="Q63" s="18"/>
    </row>
    <row r="64" spans="1:17" ht="12.75" customHeight="1" x14ac:dyDescent="0.2">
      <c r="E64" s="18"/>
      <c r="F64" s="18"/>
      <c r="G64" s="18"/>
      <c r="H64" s="18"/>
      <c r="I64" s="18"/>
      <c r="J64" s="18"/>
      <c r="K64" s="18"/>
      <c r="L64" s="18"/>
      <c r="M64" s="18"/>
      <c r="N64" s="18"/>
      <c r="O64" s="18"/>
      <c r="P64" s="18"/>
      <c r="Q64" s="18"/>
    </row>
    <row r="65" spans="5:17" ht="12.75" customHeight="1" x14ac:dyDescent="0.2">
      <c r="E65" s="18"/>
      <c r="F65" s="18"/>
      <c r="G65" s="18"/>
      <c r="H65" s="18"/>
      <c r="I65" s="18"/>
      <c r="J65" s="18"/>
      <c r="K65" s="18"/>
      <c r="L65" s="18"/>
      <c r="M65" s="18"/>
      <c r="N65" s="18"/>
      <c r="O65" s="18"/>
      <c r="P65" s="18"/>
      <c r="Q65" s="18"/>
    </row>
    <row r="66" spans="5:17" ht="12.75" customHeight="1" x14ac:dyDescent="0.2"/>
    <row r="67" spans="5:17" ht="12.75" customHeight="1" x14ac:dyDescent="0.2"/>
    <row r="68" spans="5:17" ht="12.75" customHeight="1" x14ac:dyDescent="0.2"/>
    <row r="69" spans="5:17" ht="12.75" customHeight="1" x14ac:dyDescent="0.2"/>
    <row r="70" spans="5:17" ht="12.75" customHeight="1" x14ac:dyDescent="0.2"/>
    <row r="71" spans="5:17" ht="12.75" customHeight="1" x14ac:dyDescent="0.2"/>
    <row r="72" spans="5:17" ht="12.75" customHeight="1" x14ac:dyDescent="0.2"/>
    <row r="73" spans="5:17" ht="12.75" customHeight="1" x14ac:dyDescent="0.2"/>
    <row r="74" spans="5:17" ht="12.75" customHeight="1" x14ac:dyDescent="0.2"/>
    <row r="75" spans="5:17" ht="12.75" customHeight="1" x14ac:dyDescent="0.2"/>
    <row r="76" spans="5:17" ht="12.75" customHeight="1" x14ac:dyDescent="0.2"/>
    <row r="77" spans="5:17" ht="12.75" customHeight="1" x14ac:dyDescent="0.2"/>
    <row r="78" spans="5:17" ht="12.75" customHeight="1" x14ac:dyDescent="0.2"/>
    <row r="79" spans="5:17" ht="12.75" customHeight="1" x14ac:dyDescent="0.2"/>
    <row r="80" spans="5:17"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sheetData>
  <phoneticPr fontId="4" type="noConversion"/>
  <pageMargins left="0.75" right="0.75" top="1" bottom="0.75" header="0.5" footer="0.5"/>
  <pageSetup scale="75" orientation="landscape" blackAndWhite="1" horizontalDpi="300" verticalDpi="300"/>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5B623-A4C9-4C9F-85DC-8B25585A74BE}">
  <dimension ref="A1:R92"/>
  <sheetViews>
    <sheetView showGridLines="0" showRowColHeaders="0" zoomScale="150" zoomScaleNormal="150" workbookViewId="0">
      <selection activeCell="C19" sqref="C19"/>
    </sheetView>
  </sheetViews>
  <sheetFormatPr defaultColWidth="9" defaultRowHeight="12" x14ac:dyDescent="0.2"/>
  <cols>
    <col min="1" max="3" width="3" style="6" customWidth="1"/>
    <col min="4" max="4" width="22.85546875" customWidth="1"/>
    <col min="5" max="5" width="10.85546875" customWidth="1"/>
    <col min="6" max="6" width="20.85546875" customWidth="1"/>
    <col min="7" max="7" width="8.85546875" customWidth="1"/>
    <col min="8" max="8" width="10.85546875" customWidth="1"/>
    <col min="9" max="9" width="20.85546875" customWidth="1"/>
    <col min="10" max="10" width="8.85546875" customWidth="1"/>
    <col min="11" max="17" width="10.85546875" customWidth="1"/>
    <col min="18" max="18" width="15.85546875" customWidth="1"/>
  </cols>
  <sheetData>
    <row r="1" spans="1:18" ht="15.75" x14ac:dyDescent="0.25">
      <c r="A1" s="5" t="str">
        <f>'1. Required Start-Up Funds'!A1</f>
        <v>Template</v>
      </c>
    </row>
    <row r="2" spans="1:18" ht="15.75" x14ac:dyDescent="0.25">
      <c r="A2" s="5" t="s">
        <v>157</v>
      </c>
    </row>
    <row r="3" spans="1:18" ht="12.75" customHeight="1" x14ac:dyDescent="0.2">
      <c r="A3" s="1"/>
      <c r="B3" s="1"/>
      <c r="C3" s="1"/>
      <c r="D3" s="40"/>
      <c r="E3" s="40"/>
      <c r="F3" s="40"/>
      <c r="G3" s="40"/>
      <c r="H3" s="40"/>
      <c r="I3" s="40"/>
      <c r="J3" s="40"/>
      <c r="K3" s="40"/>
      <c r="L3" s="40"/>
      <c r="M3" s="40"/>
      <c r="N3" s="40"/>
      <c r="O3" s="40"/>
      <c r="P3" s="40"/>
      <c r="Q3" s="7"/>
      <c r="R3" s="7"/>
    </row>
    <row r="4" spans="1:18" ht="12.75" customHeight="1" x14ac:dyDescent="0.2">
      <c r="A4" s="1"/>
      <c r="B4" s="1"/>
      <c r="C4" s="1"/>
      <c r="D4" s="40"/>
      <c r="E4" s="40"/>
      <c r="F4" s="40"/>
      <c r="G4" s="40"/>
      <c r="H4" s="40"/>
      <c r="I4" s="40"/>
      <c r="J4" s="40"/>
      <c r="K4" s="40"/>
      <c r="L4" s="40"/>
      <c r="M4" s="40"/>
      <c r="N4" s="40"/>
      <c r="O4" s="40"/>
      <c r="P4" s="40"/>
      <c r="Q4" s="7"/>
      <c r="R4" s="7"/>
    </row>
    <row r="5" spans="1:18" ht="12.75" customHeight="1" x14ac:dyDescent="0.2">
      <c r="A5" s="1"/>
      <c r="B5" s="1"/>
      <c r="C5" s="1"/>
      <c r="D5" s="40"/>
      <c r="E5" s="40"/>
      <c r="F5" s="40"/>
      <c r="G5" s="40"/>
      <c r="H5" s="40"/>
      <c r="I5" s="40"/>
      <c r="J5" s="40"/>
      <c r="K5" s="40"/>
      <c r="L5" s="40"/>
      <c r="M5" s="40"/>
      <c r="N5" s="40"/>
      <c r="O5" s="40"/>
      <c r="P5" s="40"/>
      <c r="Q5" s="7"/>
      <c r="R5" s="7"/>
    </row>
    <row r="6" spans="1:18" ht="12.75" customHeight="1" thickBot="1" x14ac:dyDescent="0.25">
      <c r="A6" s="1"/>
      <c r="B6" s="1"/>
      <c r="C6" s="1"/>
      <c r="D6" s="40"/>
      <c r="E6" s="93"/>
      <c r="F6" s="43" t="s">
        <v>109</v>
      </c>
      <c r="G6" s="94"/>
      <c r="H6" s="93"/>
      <c r="I6" s="43" t="s">
        <v>158</v>
      </c>
      <c r="J6" s="94"/>
      <c r="K6" s="93"/>
      <c r="L6" s="93"/>
      <c r="M6" s="93"/>
      <c r="N6" s="93"/>
      <c r="O6" s="93"/>
      <c r="P6" s="93"/>
      <c r="Q6" s="19"/>
      <c r="R6" s="19"/>
    </row>
    <row r="7" spans="1:18" ht="12.75" customHeight="1" thickTop="1" x14ac:dyDescent="0.2">
      <c r="A7" s="95"/>
      <c r="B7" s="95"/>
      <c r="C7" s="95"/>
      <c r="D7" s="92"/>
      <c r="E7" s="92"/>
      <c r="F7" s="92"/>
      <c r="G7" s="92"/>
      <c r="H7" s="92"/>
      <c r="I7" s="92"/>
      <c r="J7" s="92"/>
      <c r="K7" s="92"/>
      <c r="L7" s="92"/>
      <c r="M7" s="92"/>
      <c r="N7" s="92"/>
      <c r="O7" s="92"/>
      <c r="P7" s="92"/>
      <c r="Q7" s="21"/>
      <c r="R7" s="21"/>
    </row>
    <row r="8" spans="1:18" ht="12.75" customHeight="1" x14ac:dyDescent="0.2">
      <c r="A8" s="95" t="s">
        <v>110</v>
      </c>
      <c r="B8" s="95"/>
      <c r="C8" s="95"/>
      <c r="D8" s="92"/>
      <c r="E8" s="92"/>
      <c r="F8" s="96"/>
      <c r="G8" s="96"/>
      <c r="H8" s="96"/>
      <c r="I8" s="96"/>
      <c r="J8" s="92"/>
      <c r="K8" s="92"/>
      <c r="L8" s="92"/>
      <c r="M8" s="92"/>
      <c r="N8" s="92"/>
      <c r="O8" s="92"/>
      <c r="P8" s="92"/>
      <c r="Q8" s="21"/>
      <c r="R8" s="21"/>
    </row>
    <row r="9" spans="1:18" ht="12.75" customHeight="1" x14ac:dyDescent="0.2">
      <c r="A9" s="95"/>
      <c r="B9" s="95" t="s">
        <v>111</v>
      </c>
      <c r="C9" s="95"/>
      <c r="D9" s="92"/>
      <c r="E9" s="92"/>
      <c r="F9" s="96"/>
      <c r="G9" s="96"/>
      <c r="H9" s="96"/>
      <c r="I9" s="96"/>
      <c r="J9" s="92"/>
      <c r="K9" s="92"/>
      <c r="L9" s="92"/>
      <c r="M9" s="92"/>
      <c r="N9" s="92"/>
      <c r="O9" s="92"/>
      <c r="P9" s="92"/>
      <c r="Q9" s="21"/>
      <c r="R9" s="21"/>
    </row>
    <row r="10" spans="1:18" ht="12.75" customHeight="1" x14ac:dyDescent="0.2">
      <c r="A10" s="95"/>
      <c r="B10" s="95"/>
      <c r="C10" s="95" t="s">
        <v>112</v>
      </c>
      <c r="D10" s="92"/>
      <c r="E10" s="92"/>
      <c r="F10" s="96">
        <f>'10. Balance Sheet'!I6</f>
        <v>0</v>
      </c>
      <c r="G10" s="96"/>
      <c r="H10" s="96"/>
      <c r="I10" s="96">
        <f>'13. Cash Flow Statement (2)'!P37</f>
        <v>0</v>
      </c>
      <c r="J10" s="92"/>
      <c r="K10" s="92"/>
      <c r="L10" s="92"/>
      <c r="M10" s="92"/>
      <c r="N10" s="92"/>
      <c r="O10" s="92"/>
      <c r="P10" s="92"/>
      <c r="Q10" s="21"/>
      <c r="R10" s="21"/>
    </row>
    <row r="11" spans="1:18" ht="12.75" customHeight="1" x14ac:dyDescent="0.2">
      <c r="A11" s="95"/>
      <c r="B11" s="95"/>
      <c r="C11" s="95" t="s">
        <v>92</v>
      </c>
      <c r="D11" s="92"/>
      <c r="E11" s="92"/>
      <c r="F11" s="96">
        <f>'10. Balance Sheet'!I7</f>
        <v>0</v>
      </c>
      <c r="G11" s="96"/>
      <c r="H11" s="96"/>
      <c r="I11" s="96">
        <f>F11+'12. Income Statement (2)'!Q15-'13. Cash Flow Statement (2)'!Q13</f>
        <v>0</v>
      </c>
      <c r="J11" s="92"/>
      <c r="K11" s="92"/>
      <c r="L11" s="92"/>
      <c r="M11" s="92"/>
      <c r="N11" s="92"/>
      <c r="O11" s="92"/>
      <c r="P11" s="92"/>
      <c r="Q11" s="21"/>
      <c r="R11" s="21"/>
    </row>
    <row r="12" spans="1:18" ht="12.75" customHeight="1" x14ac:dyDescent="0.2">
      <c r="A12" s="95"/>
      <c r="B12" s="95"/>
      <c r="C12" s="95" t="s">
        <v>114</v>
      </c>
      <c r="D12" s="92"/>
      <c r="E12" s="92"/>
      <c r="F12" s="96">
        <f>'10. Balance Sheet'!I8</f>
        <v>0</v>
      </c>
      <c r="G12" s="96"/>
      <c r="H12" s="96"/>
      <c r="I12" s="96">
        <f>F12+'13. Cash Flow Statement (2)'!Q18</f>
        <v>0</v>
      </c>
      <c r="J12" s="92"/>
      <c r="K12" s="92"/>
      <c r="L12" s="92"/>
      <c r="M12" s="92"/>
      <c r="N12" s="92"/>
      <c r="O12" s="92"/>
      <c r="P12" s="92"/>
      <c r="Q12" s="21"/>
      <c r="R12" s="21"/>
    </row>
    <row r="13" spans="1:18" ht="12.75" customHeight="1" x14ac:dyDescent="0.2">
      <c r="A13" s="95"/>
      <c r="B13" s="95"/>
      <c r="C13" s="95" t="s">
        <v>115</v>
      </c>
      <c r="D13" s="92"/>
      <c r="E13" s="92"/>
      <c r="F13" s="96">
        <f>'10. Balance Sheet'!I9</f>
        <v>0</v>
      </c>
      <c r="G13" s="96"/>
      <c r="H13" s="96"/>
      <c r="I13" s="96">
        <f>IF(F13='7. Beginning Balance Sheet'!F13,'7. Beginning Balance Sheet'!F13,'14. Balance Sheet (2)'!F13-'6. Cash Receipts-Disbursements'!J26)</f>
        <v>0</v>
      </c>
      <c r="J13" s="92"/>
      <c r="K13" s="92"/>
      <c r="L13" s="92"/>
      <c r="M13" s="92"/>
      <c r="N13" s="92"/>
      <c r="O13" s="92"/>
      <c r="P13" s="92"/>
      <c r="Q13" s="21"/>
      <c r="R13" s="21"/>
    </row>
    <row r="14" spans="1:18" ht="12.75" customHeight="1" thickBot="1" x14ac:dyDescent="0.25">
      <c r="A14" s="95"/>
      <c r="B14" s="95"/>
      <c r="C14" s="95" t="s">
        <v>116</v>
      </c>
      <c r="D14" s="92"/>
      <c r="E14" s="92"/>
      <c r="F14" s="52">
        <f>'10. Balance Sheet'!I10</f>
        <v>0</v>
      </c>
      <c r="G14" s="96"/>
      <c r="H14" s="96"/>
      <c r="I14" s="52">
        <f>IF(F14='7. Beginning Balance Sheet'!F14,'7. Beginning Balance Sheet'!F14,'14. Balance Sheet (2)'!F14-'6. Cash Receipts-Disbursements'!J27)</f>
        <v>0</v>
      </c>
      <c r="J14" s="92"/>
      <c r="K14" s="92"/>
      <c r="L14" s="92"/>
      <c r="M14" s="92"/>
      <c r="N14" s="92"/>
      <c r="O14" s="92"/>
      <c r="P14" s="92"/>
      <c r="Q14" s="21"/>
      <c r="R14" s="21"/>
    </row>
    <row r="15" spans="1:18" ht="12.75" customHeight="1" x14ac:dyDescent="0.2">
      <c r="A15" s="95"/>
      <c r="B15" s="95" t="s">
        <v>117</v>
      </c>
      <c r="C15" s="95"/>
      <c r="D15" s="92"/>
      <c r="E15" s="96"/>
      <c r="F15" s="96">
        <f>SUM(F10:F14)</f>
        <v>0</v>
      </c>
      <c r="G15" s="96"/>
      <c r="H15" s="96"/>
      <c r="I15" s="96">
        <f>SUM(I10:I14)</f>
        <v>0</v>
      </c>
      <c r="J15" s="96"/>
      <c r="K15" s="96"/>
      <c r="L15" s="96"/>
      <c r="M15" s="96"/>
      <c r="N15" s="96"/>
      <c r="O15" s="96"/>
      <c r="P15" s="96"/>
      <c r="Q15" s="22"/>
      <c r="R15" s="22"/>
    </row>
    <row r="16" spans="1:18" ht="12.75" customHeight="1" x14ac:dyDescent="0.2">
      <c r="A16" s="95"/>
      <c r="B16" s="1"/>
      <c r="C16" s="1"/>
      <c r="D16" s="92"/>
      <c r="E16" s="96"/>
      <c r="F16" s="96"/>
      <c r="G16" s="96"/>
      <c r="H16" s="96"/>
      <c r="I16" s="96"/>
      <c r="J16" s="96"/>
      <c r="K16" s="96"/>
      <c r="L16" s="96"/>
      <c r="M16" s="96"/>
      <c r="N16" s="96"/>
      <c r="O16" s="96"/>
      <c r="P16" s="96"/>
      <c r="Q16" s="22"/>
      <c r="R16" s="22"/>
    </row>
    <row r="17" spans="1:18" ht="12.75" customHeight="1" x14ac:dyDescent="0.2">
      <c r="A17" s="95"/>
      <c r="B17" s="1" t="s">
        <v>5</v>
      </c>
      <c r="C17" s="95"/>
      <c r="D17" s="92"/>
      <c r="E17" s="97"/>
      <c r="F17" s="96"/>
      <c r="G17" s="96"/>
      <c r="H17" s="96"/>
      <c r="I17" s="96"/>
      <c r="J17" s="97"/>
      <c r="K17" s="97"/>
      <c r="L17" s="97"/>
      <c r="M17" s="97"/>
      <c r="N17" s="97"/>
      <c r="O17" s="97"/>
      <c r="P17" s="97"/>
      <c r="Q17" s="23"/>
      <c r="R17" s="23"/>
    </row>
    <row r="18" spans="1:18" ht="12.75" customHeight="1" x14ac:dyDescent="0.2">
      <c r="A18" s="95"/>
      <c r="B18" s="95"/>
      <c r="C18" s="95" t="str">
        <f>'1. Required Start-Up Funds'!D8</f>
        <v>Business Set-up, Branding &amp; Miscellaneous</v>
      </c>
      <c r="D18" s="92"/>
      <c r="E18" s="97"/>
      <c r="F18" s="96">
        <f>'10. Balance Sheet'!I14</f>
        <v>0</v>
      </c>
      <c r="G18" s="96"/>
      <c r="H18" s="96"/>
      <c r="I18" s="96">
        <f t="shared" ref="I18:I23" si="0">F18</f>
        <v>0</v>
      </c>
      <c r="J18" s="97"/>
      <c r="K18" s="97"/>
      <c r="L18" s="97"/>
      <c r="M18" s="97"/>
      <c r="N18" s="97"/>
      <c r="O18" s="97"/>
      <c r="P18" s="97"/>
      <c r="Q18" s="23"/>
      <c r="R18" s="23"/>
    </row>
    <row r="19" spans="1:18" ht="12.75" customHeight="1" x14ac:dyDescent="0.2">
      <c r="A19" s="95"/>
      <c r="B19" s="95"/>
      <c r="C19" s="95">
        <f>'1. Required Start-Up Funds'!C9</f>
        <v>0</v>
      </c>
      <c r="D19" s="92"/>
      <c r="E19" s="96"/>
      <c r="F19" s="96">
        <f>'10. Balance Sheet'!I15</f>
        <v>0</v>
      </c>
      <c r="G19" s="96"/>
      <c r="H19" s="96"/>
      <c r="I19" s="96">
        <f t="shared" si="0"/>
        <v>0</v>
      </c>
      <c r="J19" s="96"/>
      <c r="K19" s="96"/>
      <c r="L19" s="96"/>
      <c r="M19" s="96"/>
      <c r="N19" s="96"/>
      <c r="O19" s="96"/>
      <c r="P19" s="96"/>
      <c r="Q19" s="22"/>
      <c r="R19" s="22"/>
    </row>
    <row r="20" spans="1:18" ht="12.75" customHeight="1" x14ac:dyDescent="0.2">
      <c r="A20" s="95"/>
      <c r="B20" s="95"/>
      <c r="C20" s="95">
        <f>'1. Required Start-Up Funds'!C10</f>
        <v>0</v>
      </c>
      <c r="D20" s="92"/>
      <c r="E20" s="96"/>
      <c r="F20" s="96">
        <f>'10. Balance Sheet'!I16</f>
        <v>0</v>
      </c>
      <c r="G20" s="96"/>
      <c r="H20" s="96"/>
      <c r="I20" s="96">
        <f t="shared" si="0"/>
        <v>0</v>
      </c>
      <c r="J20" s="96"/>
      <c r="K20" s="96"/>
      <c r="L20" s="96"/>
      <c r="M20" s="96"/>
      <c r="N20" s="96"/>
      <c r="O20" s="96"/>
      <c r="P20" s="96"/>
      <c r="Q20" s="22"/>
      <c r="R20" s="22"/>
    </row>
    <row r="21" spans="1:18" ht="12.75" customHeight="1" x14ac:dyDescent="0.2">
      <c r="A21" s="95"/>
      <c r="B21" s="95"/>
      <c r="C21" s="95">
        <f>'1. Required Start-Up Funds'!C11</f>
        <v>0</v>
      </c>
      <c r="D21" s="92"/>
      <c r="E21" s="97"/>
      <c r="F21" s="96">
        <f>'10. Balance Sheet'!I17</f>
        <v>0</v>
      </c>
      <c r="G21" s="96"/>
      <c r="H21" s="96"/>
      <c r="I21" s="96">
        <f t="shared" si="0"/>
        <v>0</v>
      </c>
      <c r="J21" s="97"/>
      <c r="K21" s="97"/>
      <c r="L21" s="97"/>
      <c r="M21" s="97"/>
      <c r="N21" s="97"/>
      <c r="O21" s="97"/>
      <c r="P21" s="97"/>
      <c r="Q21" s="23"/>
      <c r="R21" s="23"/>
    </row>
    <row r="22" spans="1:18" ht="12.75" customHeight="1" x14ac:dyDescent="0.2">
      <c r="A22" s="95"/>
      <c r="B22" s="95"/>
      <c r="C22" s="95">
        <f>'1. Required Start-Up Funds'!C12</f>
        <v>0</v>
      </c>
      <c r="D22" s="92"/>
      <c r="E22" s="97"/>
      <c r="F22" s="96">
        <f>'10. Balance Sheet'!I18</f>
        <v>0</v>
      </c>
      <c r="G22" s="96"/>
      <c r="H22" s="96"/>
      <c r="I22" s="96">
        <f t="shared" si="0"/>
        <v>0</v>
      </c>
      <c r="J22" s="97"/>
      <c r="K22" s="97"/>
      <c r="L22" s="97"/>
      <c r="M22" s="97"/>
      <c r="N22" s="97"/>
      <c r="O22" s="97"/>
      <c r="P22" s="97"/>
      <c r="Q22" s="23"/>
      <c r="R22" s="23"/>
    </row>
    <row r="23" spans="1:18" ht="12.75" customHeight="1" x14ac:dyDescent="0.2">
      <c r="A23" s="95"/>
      <c r="B23" s="95"/>
      <c r="C23" s="95">
        <f>'1. Required Start-Up Funds'!C13</f>
        <v>0</v>
      </c>
      <c r="D23" s="92"/>
      <c r="E23" s="97"/>
      <c r="F23" s="96">
        <f>'10. Balance Sheet'!I19</f>
        <v>0</v>
      </c>
      <c r="G23" s="96"/>
      <c r="H23" s="96"/>
      <c r="I23" s="96">
        <f t="shared" si="0"/>
        <v>0</v>
      </c>
      <c r="J23" s="97"/>
      <c r="K23" s="97"/>
      <c r="L23" s="97"/>
      <c r="M23" s="97"/>
      <c r="N23" s="97"/>
      <c r="O23" s="97"/>
      <c r="P23" s="97"/>
      <c r="Q23" s="23"/>
      <c r="R23" s="23"/>
    </row>
    <row r="24" spans="1:18" ht="12.75" customHeight="1" thickBot="1" x14ac:dyDescent="0.25">
      <c r="A24" s="95"/>
      <c r="B24" s="95"/>
      <c r="C24" s="95">
        <f>'1. Required Start-Up Funds'!C19</f>
        <v>0</v>
      </c>
      <c r="D24" s="92"/>
      <c r="E24" s="96"/>
      <c r="F24" s="52">
        <f>'10. Balance Sheet'!I20</f>
        <v>0</v>
      </c>
      <c r="G24" s="96"/>
      <c r="H24" s="96"/>
      <c r="I24" s="52">
        <f>F24+'13. Cash Flow Statement (2)'!Q17</f>
        <v>0</v>
      </c>
      <c r="J24" s="96"/>
      <c r="K24" s="96"/>
      <c r="L24" s="96"/>
      <c r="M24" s="96"/>
      <c r="N24" s="96"/>
      <c r="O24" s="96"/>
      <c r="P24" s="96"/>
      <c r="Q24" s="22"/>
      <c r="R24" s="22"/>
    </row>
    <row r="25" spans="1:18" ht="12.75" customHeight="1" x14ac:dyDescent="0.2">
      <c r="A25" s="95"/>
      <c r="B25" s="95" t="s">
        <v>6</v>
      </c>
      <c r="C25" s="95"/>
      <c r="D25" s="92"/>
      <c r="E25" s="96"/>
      <c r="F25" s="96">
        <f>SUM(F18:F24)</f>
        <v>0</v>
      </c>
      <c r="G25" s="96"/>
      <c r="H25" s="96"/>
      <c r="I25" s="96">
        <f>SUM(I18:I24)</f>
        <v>0</v>
      </c>
      <c r="J25" s="96"/>
      <c r="K25" s="96"/>
      <c r="L25" s="96"/>
      <c r="M25" s="96"/>
      <c r="N25" s="96"/>
      <c r="O25" s="96"/>
      <c r="P25" s="96"/>
      <c r="Q25" s="22"/>
      <c r="R25" s="22"/>
    </row>
    <row r="26" spans="1:18" ht="12.75" customHeight="1" x14ac:dyDescent="0.2">
      <c r="A26" s="95"/>
      <c r="B26" s="95"/>
      <c r="C26" s="95"/>
      <c r="D26" s="92"/>
      <c r="E26" s="97"/>
      <c r="F26" s="96"/>
      <c r="G26" s="96"/>
      <c r="H26" s="96"/>
      <c r="I26" s="96"/>
      <c r="J26" s="97"/>
      <c r="K26" s="97"/>
      <c r="L26" s="97"/>
      <c r="M26" s="97"/>
      <c r="N26" s="97"/>
      <c r="O26" s="97"/>
      <c r="P26" s="97"/>
      <c r="Q26" s="23"/>
      <c r="R26" s="23"/>
    </row>
    <row r="27" spans="1:18" ht="12.75" customHeight="1" x14ac:dyDescent="0.2">
      <c r="A27" s="1"/>
      <c r="B27" s="1" t="s">
        <v>118</v>
      </c>
      <c r="C27" s="1"/>
      <c r="D27" s="40"/>
      <c r="E27" s="92"/>
      <c r="F27" s="96">
        <f>'10. Balance Sheet'!I23</f>
        <v>0</v>
      </c>
      <c r="G27" s="96"/>
      <c r="H27" s="96"/>
      <c r="I27" s="96">
        <f>F27+'12. Income Statement (2)'!Q62</f>
        <v>0</v>
      </c>
      <c r="J27" s="92"/>
      <c r="K27" s="92"/>
      <c r="L27" s="92"/>
      <c r="M27" s="92"/>
      <c r="N27" s="92"/>
      <c r="O27" s="92"/>
      <c r="P27" s="92"/>
      <c r="Q27" s="21"/>
      <c r="R27" s="21"/>
    </row>
    <row r="28" spans="1:18" ht="12.75" customHeight="1" thickBot="1" x14ac:dyDescent="0.25">
      <c r="A28" s="1"/>
      <c r="B28" s="1"/>
      <c r="C28" s="1"/>
      <c r="D28" s="40"/>
      <c r="E28" s="92"/>
      <c r="F28" s="52"/>
      <c r="G28" s="96"/>
      <c r="H28" s="96"/>
      <c r="I28" s="52"/>
      <c r="J28" s="92"/>
      <c r="K28" s="92"/>
      <c r="L28" s="92"/>
      <c r="M28" s="97">
        <f>I29-I50</f>
        <v>0</v>
      </c>
      <c r="N28" s="92"/>
      <c r="O28" s="92"/>
      <c r="P28" s="92"/>
      <c r="Q28" s="21"/>
      <c r="R28" s="21"/>
    </row>
    <row r="29" spans="1:18" ht="16.350000000000001" customHeight="1" thickBot="1" x14ac:dyDescent="0.25">
      <c r="A29" s="1" t="s">
        <v>119</v>
      </c>
      <c r="B29" s="1"/>
      <c r="C29" s="1"/>
      <c r="D29" s="40"/>
      <c r="E29" s="92"/>
      <c r="F29" s="60">
        <f>INT(F15+F25-F27)</f>
        <v>0</v>
      </c>
      <c r="G29" s="96"/>
      <c r="H29" s="96"/>
      <c r="I29" s="60">
        <f>INT(I15+I25-I27)</f>
        <v>0</v>
      </c>
      <c r="J29" s="92"/>
      <c r="K29" s="92"/>
      <c r="L29" s="92"/>
      <c r="M29" s="92"/>
      <c r="N29" s="92"/>
      <c r="O29" s="92"/>
      <c r="P29" s="92"/>
      <c r="Q29" s="21"/>
      <c r="R29" s="21"/>
    </row>
    <row r="30" spans="1:18" ht="12.75" customHeight="1" thickTop="1" x14ac:dyDescent="0.2">
      <c r="A30" s="1"/>
      <c r="B30" s="1"/>
      <c r="C30" s="1"/>
      <c r="D30" s="40"/>
      <c r="E30" s="92"/>
      <c r="F30" s="96"/>
      <c r="G30" s="96"/>
      <c r="H30" s="96"/>
      <c r="I30" s="96"/>
      <c r="J30" s="92"/>
      <c r="K30" s="92"/>
      <c r="L30" s="92"/>
      <c r="M30" s="92"/>
      <c r="N30" s="92"/>
      <c r="O30" s="92"/>
      <c r="P30" s="92"/>
      <c r="Q30" s="21"/>
      <c r="R30" s="21"/>
    </row>
    <row r="31" spans="1:18" ht="12.75" customHeight="1" x14ac:dyDescent="0.2">
      <c r="A31" s="1"/>
      <c r="B31" s="1"/>
      <c r="C31" s="1"/>
      <c r="D31" s="40"/>
      <c r="E31" s="92"/>
      <c r="F31" s="96"/>
      <c r="G31" s="96"/>
      <c r="H31" s="96"/>
      <c r="I31" s="96"/>
      <c r="J31" s="92"/>
      <c r="K31" s="92"/>
      <c r="L31" s="92"/>
      <c r="M31" s="92"/>
      <c r="N31" s="92"/>
      <c r="O31" s="92"/>
      <c r="P31" s="92"/>
      <c r="Q31" s="21"/>
      <c r="R31" s="21"/>
    </row>
    <row r="32" spans="1:18" ht="12.75" customHeight="1" x14ac:dyDescent="0.2">
      <c r="A32" s="1"/>
      <c r="B32" s="1"/>
      <c r="C32" s="1"/>
      <c r="D32" s="40"/>
      <c r="E32" s="92"/>
      <c r="F32" s="96"/>
      <c r="G32" s="96"/>
      <c r="H32" s="96"/>
      <c r="I32" s="96"/>
      <c r="J32" s="92"/>
      <c r="K32" s="92"/>
      <c r="L32" s="92"/>
      <c r="M32" s="92"/>
      <c r="N32" s="92"/>
      <c r="O32" s="92"/>
      <c r="P32" s="92"/>
      <c r="Q32" s="21"/>
      <c r="R32" s="21"/>
    </row>
    <row r="33" spans="1:18" ht="12.75" customHeight="1" x14ac:dyDescent="0.2">
      <c r="A33" s="1" t="s">
        <v>120</v>
      </c>
      <c r="B33" s="1"/>
      <c r="C33" s="1"/>
      <c r="D33" s="40"/>
      <c r="E33" s="92"/>
      <c r="F33" s="96"/>
      <c r="G33" s="96"/>
      <c r="H33" s="96"/>
      <c r="I33" s="96"/>
      <c r="J33" s="92"/>
      <c r="K33" s="92"/>
      <c r="L33" s="92"/>
      <c r="M33" s="92"/>
      <c r="N33" s="92"/>
      <c r="O33" s="92"/>
      <c r="P33" s="92"/>
      <c r="Q33" s="21"/>
      <c r="R33" s="21"/>
    </row>
    <row r="34" spans="1:18" ht="12.75" customHeight="1" x14ac:dyDescent="0.2">
      <c r="A34" s="1"/>
      <c r="B34" s="1" t="s">
        <v>124</v>
      </c>
      <c r="C34" s="1"/>
      <c r="D34" s="40"/>
      <c r="E34" s="92"/>
      <c r="F34" s="96"/>
      <c r="G34" s="96"/>
      <c r="H34" s="96"/>
      <c r="I34" s="96"/>
      <c r="J34" s="92"/>
      <c r="K34" s="92"/>
      <c r="L34" s="92"/>
      <c r="M34" s="92"/>
      <c r="N34" s="92"/>
      <c r="O34" s="92"/>
      <c r="P34" s="92"/>
      <c r="Q34" s="21"/>
      <c r="R34" s="21"/>
    </row>
    <row r="35" spans="1:18" ht="12.75" customHeight="1" x14ac:dyDescent="0.2">
      <c r="A35" s="1"/>
      <c r="B35" s="1"/>
      <c r="C35" s="1" t="s">
        <v>121</v>
      </c>
      <c r="D35" s="40"/>
      <c r="E35" s="96"/>
      <c r="F35" s="96">
        <f>'10. Balance Sheet'!I28</f>
        <v>0</v>
      </c>
      <c r="G35" s="96"/>
      <c r="H35" s="96"/>
      <c r="I35" s="96">
        <f>F35+'12. Income Statement (2)'!Q24-'13. Cash Flow Statement (2)'!Q19</f>
        <v>0</v>
      </c>
      <c r="J35" s="96"/>
      <c r="K35" s="96"/>
      <c r="L35" s="96"/>
      <c r="M35" s="96"/>
      <c r="N35" s="96"/>
      <c r="O35" s="96"/>
      <c r="P35" s="96"/>
      <c r="Q35" s="22"/>
      <c r="R35" s="22"/>
    </row>
    <row r="36" spans="1:18" ht="12.75" customHeight="1" x14ac:dyDescent="0.2">
      <c r="A36" s="1"/>
      <c r="B36" s="1"/>
      <c r="C36" s="1" t="s">
        <v>122</v>
      </c>
      <c r="D36" s="40"/>
      <c r="E36" s="97"/>
      <c r="F36" s="96">
        <f>'10. Balance Sheet'!I29</f>
        <v>0</v>
      </c>
      <c r="G36" s="96"/>
      <c r="H36" s="96"/>
      <c r="I36" s="96">
        <f>'20. Amoritization Schedule'!R21+'7. Beginning Balance Sheet'!F36</f>
        <v>0</v>
      </c>
      <c r="J36" s="97"/>
      <c r="K36" s="97"/>
      <c r="L36" s="97"/>
      <c r="M36" s="97"/>
      <c r="N36" s="97"/>
      <c r="O36" s="97"/>
      <c r="P36" s="97"/>
      <c r="Q36" s="23"/>
      <c r="R36" s="21"/>
    </row>
    <row r="37" spans="1:18" ht="12.75" customHeight="1" x14ac:dyDescent="0.2">
      <c r="A37" s="1"/>
      <c r="B37" s="1"/>
      <c r="C37" s="1" t="s">
        <v>123</v>
      </c>
      <c r="D37" s="40"/>
      <c r="E37" s="92"/>
      <c r="F37" s="96">
        <f>'10. Balance Sheet'!I30</f>
        <v>0</v>
      </c>
      <c r="G37" s="96"/>
      <c r="H37" s="96"/>
      <c r="I37" s="96">
        <f>'20. Amoritization Schedule'!R47+'7. Beginning Balance Sheet'!F37</f>
        <v>0</v>
      </c>
      <c r="J37" s="92"/>
      <c r="K37" s="92"/>
      <c r="L37" s="92"/>
      <c r="M37" s="92"/>
      <c r="N37" s="92"/>
      <c r="O37" s="92"/>
      <c r="P37" s="92"/>
      <c r="Q37" s="21"/>
      <c r="R37" s="21"/>
    </row>
    <row r="38" spans="1:18" ht="12.75" customHeight="1" x14ac:dyDescent="0.2">
      <c r="A38" s="1"/>
      <c r="B38" s="1"/>
      <c r="C38" s="1" t="s">
        <v>194</v>
      </c>
      <c r="D38" s="40"/>
      <c r="E38" s="92"/>
      <c r="F38" s="96">
        <f>'10. Balance Sheet'!I31</f>
        <v>0</v>
      </c>
      <c r="G38" s="96"/>
      <c r="H38" s="96"/>
      <c r="I38" s="96">
        <f>'20. Amoritization Schedule'!R67+'7. Beginning Balance Sheet'!F38</f>
        <v>0</v>
      </c>
      <c r="J38" s="92"/>
      <c r="K38" s="92"/>
      <c r="L38" s="92"/>
      <c r="M38" s="92"/>
      <c r="N38" s="92"/>
      <c r="O38" s="92"/>
      <c r="P38" s="92"/>
      <c r="Q38" s="21"/>
      <c r="R38" s="21"/>
    </row>
    <row r="39" spans="1:18" ht="12.75" customHeight="1" x14ac:dyDescent="0.2">
      <c r="A39" s="1"/>
      <c r="B39" s="1"/>
      <c r="C39" s="1" t="s">
        <v>195</v>
      </c>
      <c r="D39" s="40"/>
      <c r="E39" s="92"/>
      <c r="F39" s="96">
        <f>'10. Balance Sheet'!I32</f>
        <v>0</v>
      </c>
      <c r="G39" s="96"/>
      <c r="H39" s="96"/>
      <c r="I39" s="96">
        <f>'20. Amoritization Schedule'!R87+'7. Beginning Balance Sheet'!F39</f>
        <v>0</v>
      </c>
      <c r="J39" s="92"/>
      <c r="K39" s="92"/>
      <c r="L39" s="92"/>
      <c r="M39" s="92"/>
      <c r="N39" s="92"/>
      <c r="O39" s="92"/>
      <c r="P39" s="92"/>
      <c r="Q39" s="21"/>
      <c r="R39" s="21"/>
    </row>
    <row r="40" spans="1:18" ht="12.75" customHeight="1" x14ac:dyDescent="0.2">
      <c r="A40" s="1"/>
      <c r="B40" s="1"/>
      <c r="C40" s="1" t="s">
        <v>196</v>
      </c>
      <c r="D40" s="40"/>
      <c r="E40" s="92"/>
      <c r="F40" s="96">
        <f>'10. Balance Sheet'!I33</f>
        <v>0</v>
      </c>
      <c r="G40" s="96"/>
      <c r="H40" s="96"/>
      <c r="I40" s="96">
        <f>'20. Amoritization Schedule'!R107+'7. Beginning Balance Sheet'!F40</f>
        <v>0</v>
      </c>
      <c r="J40" s="92"/>
      <c r="K40" s="92"/>
      <c r="L40" s="92"/>
      <c r="M40" s="92"/>
      <c r="N40" s="92"/>
      <c r="O40" s="92"/>
      <c r="P40" s="92"/>
      <c r="Q40" s="21"/>
      <c r="R40" s="21"/>
    </row>
    <row r="41" spans="1:18" ht="12.75" customHeight="1" thickBot="1" x14ac:dyDescent="0.25">
      <c r="A41" s="1"/>
      <c r="B41" s="1"/>
      <c r="C41" s="1" t="s">
        <v>107</v>
      </c>
      <c r="D41" s="40"/>
      <c r="E41" s="92"/>
      <c r="F41" s="52">
        <f>'10. Balance Sheet'!I34</f>
        <v>0</v>
      </c>
      <c r="G41" s="96"/>
      <c r="H41" s="96"/>
      <c r="I41" s="52">
        <v>0</v>
      </c>
      <c r="J41" s="92"/>
      <c r="K41" s="92"/>
      <c r="L41" s="92"/>
      <c r="M41" s="92"/>
      <c r="N41" s="92"/>
      <c r="O41" s="92"/>
      <c r="P41" s="92"/>
      <c r="Q41" s="21"/>
      <c r="R41" s="21"/>
    </row>
    <row r="42" spans="1:18" ht="12.75" customHeight="1" x14ac:dyDescent="0.2">
      <c r="A42" s="1"/>
      <c r="B42" s="1" t="s">
        <v>125</v>
      </c>
      <c r="C42" s="1"/>
      <c r="D42" s="40"/>
      <c r="E42" s="92"/>
      <c r="F42" s="96">
        <f>SUM(F35:F41)</f>
        <v>0</v>
      </c>
      <c r="G42" s="96"/>
      <c r="H42" s="96"/>
      <c r="I42" s="96">
        <f>SUM(I35:I41)</f>
        <v>0</v>
      </c>
      <c r="J42" s="92"/>
      <c r="K42" s="92"/>
      <c r="L42" s="92"/>
      <c r="M42" s="92"/>
      <c r="N42" s="92"/>
      <c r="O42" s="92"/>
      <c r="P42" s="92"/>
      <c r="Q42" s="21"/>
      <c r="R42" s="21"/>
    </row>
    <row r="43" spans="1:18" ht="12.75" customHeight="1" x14ac:dyDescent="0.2">
      <c r="A43" s="1"/>
      <c r="B43" s="1"/>
      <c r="C43" s="1"/>
      <c r="D43" s="40"/>
      <c r="E43" s="40"/>
      <c r="F43" s="48"/>
      <c r="G43" s="48"/>
      <c r="H43" s="48"/>
      <c r="I43" s="48"/>
      <c r="J43" s="40"/>
      <c r="K43" s="40"/>
      <c r="L43" s="40"/>
      <c r="M43" s="40"/>
      <c r="N43" s="40"/>
      <c r="O43" s="40"/>
      <c r="P43" s="40"/>
      <c r="Q43" s="7"/>
      <c r="R43" s="7"/>
    </row>
    <row r="44" spans="1:18" ht="12.75" customHeight="1" x14ac:dyDescent="0.2">
      <c r="A44" s="1"/>
      <c r="B44" s="1" t="s">
        <v>126</v>
      </c>
      <c r="C44" s="1"/>
      <c r="D44" s="40"/>
      <c r="E44" s="40"/>
      <c r="F44" s="48"/>
      <c r="G44" s="48"/>
      <c r="H44" s="48"/>
      <c r="I44" s="48"/>
      <c r="J44" s="40"/>
      <c r="K44" s="40"/>
      <c r="L44" s="40"/>
      <c r="M44" s="40"/>
      <c r="N44" s="40"/>
      <c r="O44" s="40"/>
      <c r="P44" s="40"/>
      <c r="Q44" s="7"/>
      <c r="R44" s="7"/>
    </row>
    <row r="45" spans="1:18" ht="12.75" customHeight="1" x14ac:dyDescent="0.2">
      <c r="A45" s="1"/>
      <c r="B45" s="1"/>
      <c r="C45" s="1" t="s">
        <v>127</v>
      </c>
      <c r="D45" s="40"/>
      <c r="E45" s="40"/>
      <c r="F45" s="48">
        <f>'10. Balance Sheet'!I38</f>
        <v>0</v>
      </c>
      <c r="G45" s="48"/>
      <c r="H45" s="48"/>
      <c r="I45" s="48">
        <f>F45</f>
        <v>0</v>
      </c>
      <c r="J45" s="40"/>
      <c r="K45" s="40"/>
      <c r="L45" s="40"/>
      <c r="M45" s="40"/>
      <c r="N45" s="40"/>
      <c r="O45" s="40"/>
      <c r="P45" s="40"/>
      <c r="Q45" s="7"/>
      <c r="R45" s="7"/>
    </row>
    <row r="46" spans="1:18" ht="12.75" customHeight="1" x14ac:dyDescent="0.2">
      <c r="A46" s="1"/>
      <c r="B46" s="1"/>
      <c r="C46" s="1" t="s">
        <v>128</v>
      </c>
      <c r="D46" s="40"/>
      <c r="E46" s="40"/>
      <c r="F46" s="48">
        <f>'10. Balance Sheet'!I39</f>
        <v>0</v>
      </c>
      <c r="G46" s="48"/>
      <c r="H46" s="48"/>
      <c r="I46" s="48">
        <f>F46+'12. Income Statement (2)'!Q73</f>
        <v>0</v>
      </c>
      <c r="J46" s="40"/>
      <c r="K46" s="40"/>
      <c r="L46" s="40"/>
      <c r="M46" s="40"/>
      <c r="N46" s="40"/>
      <c r="O46" s="40"/>
      <c r="P46" s="40"/>
      <c r="Q46" s="7"/>
      <c r="R46" s="7"/>
    </row>
    <row r="47" spans="1:18" ht="12.75" customHeight="1" thickBot="1" x14ac:dyDescent="0.25">
      <c r="A47" s="1"/>
      <c r="B47" s="1"/>
      <c r="C47" s="1" t="s">
        <v>129</v>
      </c>
      <c r="D47" s="40"/>
      <c r="E47" s="40"/>
      <c r="F47" s="52">
        <f>'10. Balance Sheet'!I40</f>
        <v>0</v>
      </c>
      <c r="G47" s="96"/>
      <c r="H47" s="48"/>
      <c r="I47" s="52">
        <f>F47+'13. Cash Flow Statement (2)'!Q28</f>
        <v>0</v>
      </c>
      <c r="J47" s="40"/>
      <c r="K47" s="40"/>
      <c r="L47" s="40"/>
      <c r="M47" s="40"/>
      <c r="N47" s="40"/>
      <c r="O47" s="40"/>
      <c r="P47" s="40"/>
      <c r="Q47" s="7"/>
      <c r="R47" s="7"/>
    </row>
    <row r="48" spans="1:18" ht="12.75" customHeight="1" x14ac:dyDescent="0.2">
      <c r="A48" s="1"/>
      <c r="B48" s="1" t="s">
        <v>130</v>
      </c>
      <c r="C48" s="1"/>
      <c r="D48" s="40"/>
      <c r="E48" s="40"/>
      <c r="F48" s="48">
        <f>F45+F46-F47</f>
        <v>0</v>
      </c>
      <c r="G48" s="48"/>
      <c r="H48" s="48"/>
      <c r="I48" s="48">
        <f>I45+I46-I47</f>
        <v>0</v>
      </c>
      <c r="J48" s="40"/>
      <c r="K48" s="40"/>
      <c r="L48" s="40"/>
      <c r="M48" s="40"/>
      <c r="N48" s="40"/>
      <c r="O48" s="40"/>
      <c r="P48" s="40"/>
    </row>
    <row r="49" spans="1:18" ht="12.75" customHeight="1" thickBot="1" x14ac:dyDescent="0.25">
      <c r="A49" s="1"/>
      <c r="B49" s="1"/>
      <c r="C49" s="1"/>
      <c r="D49" s="40"/>
      <c r="E49" s="40"/>
      <c r="F49" s="52"/>
      <c r="G49" s="96"/>
      <c r="H49" s="48"/>
      <c r="I49" s="52"/>
      <c r="J49" s="40"/>
      <c r="K49" s="40"/>
      <c r="L49" s="40"/>
      <c r="M49" s="40"/>
      <c r="N49" s="40"/>
      <c r="O49" s="40"/>
      <c r="P49" s="40"/>
    </row>
    <row r="50" spans="1:18" ht="16.350000000000001" customHeight="1" thickBot="1" x14ac:dyDescent="0.25">
      <c r="A50" s="1" t="s">
        <v>151</v>
      </c>
      <c r="B50" s="1"/>
      <c r="C50" s="1"/>
      <c r="D50" s="40"/>
      <c r="E50" s="40"/>
      <c r="F50" s="60">
        <f>INT(F42+F48)</f>
        <v>0</v>
      </c>
      <c r="G50" s="96"/>
      <c r="H50" s="48"/>
      <c r="I50" s="60">
        <f>INT(I42+I48)</f>
        <v>0</v>
      </c>
      <c r="J50" s="40"/>
      <c r="K50" s="40"/>
      <c r="L50" s="40"/>
      <c r="M50" s="40"/>
      <c r="N50" s="40"/>
      <c r="O50" s="40"/>
      <c r="P50" s="40"/>
    </row>
    <row r="51" spans="1:18" ht="12.75" customHeight="1" thickTop="1" x14ac:dyDescent="0.2">
      <c r="A51" s="1"/>
      <c r="B51" s="1"/>
      <c r="C51" s="1"/>
      <c r="D51" s="40"/>
      <c r="E51" s="40"/>
      <c r="F51" s="40"/>
      <c r="G51" s="40"/>
      <c r="H51" s="40"/>
      <c r="I51" s="40"/>
      <c r="J51" s="40"/>
      <c r="K51" s="40"/>
      <c r="L51" s="40"/>
      <c r="M51" s="40"/>
      <c r="N51" s="40"/>
      <c r="O51" s="40"/>
      <c r="P51" s="40"/>
    </row>
    <row r="52" spans="1:18" ht="12.75" customHeight="1" x14ac:dyDescent="0.2">
      <c r="A52" s="1"/>
      <c r="B52" s="1"/>
      <c r="C52" s="1"/>
      <c r="D52" s="40"/>
      <c r="E52" s="40"/>
      <c r="F52" s="40"/>
      <c r="G52" s="40"/>
      <c r="H52" s="40"/>
      <c r="I52" s="40"/>
      <c r="J52" s="40"/>
      <c r="K52" s="40"/>
      <c r="L52" s="40"/>
      <c r="M52" s="40"/>
      <c r="N52" s="40"/>
      <c r="O52" s="40"/>
      <c r="P52" s="40"/>
    </row>
    <row r="53" spans="1:18" ht="12.75" customHeight="1" x14ac:dyDescent="0.2">
      <c r="A53" s="1"/>
      <c r="B53" s="1"/>
      <c r="C53" s="1"/>
      <c r="D53" s="40"/>
      <c r="E53" s="40"/>
      <c r="F53" s="98" t="str">
        <f>IF(F29=F50,"Statement Balances","Does Not Balance")</f>
        <v>Statement Balances</v>
      </c>
      <c r="G53" s="40"/>
      <c r="H53" s="40"/>
      <c r="I53" s="98" t="str">
        <f>IF(I29-I50=0,"Statement Balances","Does Not Balance")</f>
        <v>Statement Balances</v>
      </c>
      <c r="J53" s="40"/>
      <c r="K53" s="102"/>
      <c r="L53" s="40"/>
      <c r="M53" s="40"/>
      <c r="N53" s="40"/>
      <c r="O53" s="40"/>
      <c r="P53" s="40"/>
    </row>
    <row r="54" spans="1:18" ht="12.75" customHeight="1" x14ac:dyDescent="0.2">
      <c r="A54" s="1"/>
      <c r="B54" s="1"/>
      <c r="C54" s="1"/>
      <c r="D54" s="40"/>
      <c r="E54" s="40"/>
      <c r="F54" s="40"/>
      <c r="G54" s="40"/>
      <c r="H54" s="40"/>
      <c r="I54" s="40"/>
      <c r="J54" s="40"/>
      <c r="K54" s="40"/>
      <c r="L54" s="40"/>
      <c r="M54" s="40"/>
      <c r="N54" s="40"/>
      <c r="O54" s="40"/>
      <c r="P54" s="40"/>
    </row>
    <row r="55" spans="1:18" ht="12.75" customHeight="1" x14ac:dyDescent="0.2">
      <c r="A55" s="1"/>
      <c r="B55" s="1"/>
      <c r="C55" s="1"/>
      <c r="D55" s="40"/>
      <c r="E55" s="40"/>
      <c r="F55" s="40"/>
      <c r="G55" s="40"/>
      <c r="H55" s="40"/>
      <c r="I55" s="40"/>
      <c r="J55" s="40"/>
      <c r="K55" s="40"/>
      <c r="L55" s="40"/>
      <c r="M55" s="40"/>
      <c r="N55" s="40"/>
      <c r="O55" s="40"/>
      <c r="P55" s="40"/>
    </row>
    <row r="56" spans="1:18" ht="12.75" customHeight="1" x14ac:dyDescent="0.2"/>
    <row r="57" spans="1:18" ht="12.75" customHeight="1" x14ac:dyDescent="0.2"/>
    <row r="58" spans="1:18" ht="12.75" customHeight="1" x14ac:dyDescent="0.2">
      <c r="E58" s="18"/>
      <c r="F58" s="18"/>
      <c r="G58" s="18"/>
      <c r="H58" s="18"/>
      <c r="I58" s="18"/>
      <c r="J58" s="18"/>
      <c r="K58" s="18"/>
      <c r="L58" s="18"/>
      <c r="M58" s="18"/>
      <c r="N58" s="18"/>
      <c r="O58" s="18"/>
      <c r="P58" s="18"/>
      <c r="Q58" s="18"/>
      <c r="R58" s="18"/>
    </row>
    <row r="59" spans="1:18" ht="12.75" customHeight="1" x14ac:dyDescent="0.2">
      <c r="E59" s="18"/>
      <c r="F59" s="18"/>
      <c r="G59" s="18"/>
      <c r="H59" s="18"/>
      <c r="I59" s="18"/>
      <c r="J59" s="18"/>
      <c r="K59" s="18"/>
      <c r="L59" s="18"/>
      <c r="M59" s="18"/>
      <c r="N59" s="18"/>
      <c r="O59" s="18"/>
      <c r="P59" s="18"/>
      <c r="Q59" s="18"/>
      <c r="R59" s="18"/>
    </row>
    <row r="60" spans="1:18" ht="12.75" customHeight="1" x14ac:dyDescent="0.2">
      <c r="E60" s="18"/>
      <c r="F60" s="18"/>
      <c r="G60" s="18"/>
      <c r="H60" s="18"/>
      <c r="I60" s="18"/>
      <c r="J60" s="18"/>
      <c r="K60" s="18"/>
      <c r="L60" s="18"/>
      <c r="M60" s="18"/>
      <c r="N60" s="18"/>
      <c r="O60" s="18"/>
      <c r="P60" s="18"/>
      <c r="Q60" s="18"/>
      <c r="R60" s="18"/>
    </row>
    <row r="61" spans="1:18" ht="12.75" customHeight="1" x14ac:dyDescent="0.2">
      <c r="D61" s="7"/>
      <c r="E61" s="18"/>
      <c r="F61" s="18"/>
      <c r="G61" s="18"/>
      <c r="H61" s="18"/>
      <c r="I61" s="18"/>
      <c r="J61" s="18"/>
      <c r="K61" s="18"/>
      <c r="L61" s="18"/>
      <c r="M61" s="18"/>
      <c r="N61" s="18"/>
      <c r="O61" s="18"/>
      <c r="P61" s="18"/>
      <c r="Q61" s="18"/>
      <c r="R61" s="18"/>
    </row>
    <row r="62" spans="1:18" ht="12.75" customHeight="1" x14ac:dyDescent="0.2">
      <c r="D62" s="7"/>
      <c r="E62" s="18"/>
      <c r="F62" s="18"/>
      <c r="G62" s="18"/>
      <c r="H62" s="18"/>
      <c r="I62" s="18"/>
      <c r="J62" s="18"/>
      <c r="K62" s="18"/>
      <c r="L62" s="18"/>
      <c r="M62" s="18"/>
      <c r="N62" s="18"/>
      <c r="O62" s="18"/>
      <c r="P62" s="18"/>
      <c r="Q62" s="18"/>
      <c r="R62" s="18"/>
    </row>
    <row r="63" spans="1:18" ht="12.75" customHeight="1" x14ac:dyDescent="0.2">
      <c r="D63" s="7"/>
      <c r="E63" s="18"/>
      <c r="F63" s="18"/>
      <c r="G63" s="18"/>
      <c r="H63" s="18"/>
      <c r="I63" s="18"/>
      <c r="J63" s="18"/>
      <c r="K63" s="18"/>
      <c r="L63" s="18"/>
      <c r="M63" s="18"/>
      <c r="N63" s="18"/>
      <c r="O63" s="18"/>
      <c r="P63" s="18"/>
      <c r="Q63" s="18"/>
      <c r="R63" s="18"/>
    </row>
    <row r="64" spans="1:18" ht="12.75" customHeight="1" x14ac:dyDescent="0.2">
      <c r="D64" s="7"/>
      <c r="E64" s="18"/>
      <c r="F64" s="18"/>
      <c r="G64" s="18"/>
      <c r="H64" s="18"/>
      <c r="I64" s="18"/>
      <c r="J64" s="18"/>
      <c r="K64" s="18"/>
      <c r="L64" s="18"/>
      <c r="M64" s="18"/>
      <c r="N64" s="18"/>
      <c r="O64" s="18"/>
      <c r="P64" s="18"/>
      <c r="Q64" s="18"/>
      <c r="R64" s="18"/>
    </row>
    <row r="65" spans="4:18" ht="12.75" customHeight="1" x14ac:dyDescent="0.2">
      <c r="D65" s="7"/>
      <c r="E65" s="18"/>
      <c r="F65" s="18"/>
      <c r="G65" s="18"/>
      <c r="H65" s="18"/>
      <c r="I65" s="18"/>
      <c r="J65" s="18"/>
      <c r="K65" s="18"/>
      <c r="L65" s="18"/>
      <c r="M65" s="18"/>
      <c r="N65" s="18"/>
      <c r="O65" s="18"/>
      <c r="P65" s="18"/>
      <c r="Q65" s="18"/>
      <c r="R65" s="18"/>
    </row>
    <row r="66" spans="4:18" ht="12.75" customHeight="1" x14ac:dyDescent="0.2">
      <c r="E66" s="18"/>
      <c r="F66" s="18"/>
      <c r="G66" s="18"/>
      <c r="H66" s="18"/>
      <c r="I66" s="18"/>
      <c r="J66" s="18"/>
      <c r="K66" s="18"/>
      <c r="L66" s="18"/>
      <c r="M66" s="18"/>
      <c r="N66" s="18"/>
      <c r="O66" s="18"/>
      <c r="P66" s="18"/>
      <c r="Q66" s="18"/>
      <c r="R66" s="18"/>
    </row>
    <row r="67" spans="4:18" ht="12.75" customHeight="1" x14ac:dyDescent="0.2">
      <c r="E67" s="18"/>
      <c r="F67" s="18"/>
      <c r="G67" s="18"/>
      <c r="H67" s="18"/>
      <c r="I67" s="18"/>
      <c r="J67" s="18"/>
      <c r="K67" s="18"/>
      <c r="L67" s="18"/>
      <c r="M67" s="18"/>
      <c r="N67" s="18"/>
      <c r="O67" s="18"/>
      <c r="P67" s="18"/>
      <c r="Q67" s="18"/>
      <c r="R67" s="18"/>
    </row>
    <row r="68" spans="4:18" ht="12.75" customHeight="1" x14ac:dyDescent="0.2">
      <c r="E68" s="18"/>
      <c r="F68" s="18"/>
      <c r="G68" s="18"/>
      <c r="H68" s="18"/>
      <c r="I68" s="18"/>
      <c r="J68" s="18"/>
      <c r="K68" s="18"/>
      <c r="L68" s="18"/>
      <c r="M68" s="18"/>
      <c r="N68" s="18"/>
      <c r="O68" s="18"/>
      <c r="P68" s="18"/>
      <c r="Q68" s="18"/>
      <c r="R68" s="18"/>
    </row>
    <row r="69" spans="4:18" ht="12.75" customHeight="1" x14ac:dyDescent="0.2">
      <c r="E69" s="18"/>
      <c r="F69" s="18"/>
      <c r="G69" s="18"/>
      <c r="H69" s="18"/>
      <c r="I69" s="18"/>
      <c r="J69" s="18"/>
      <c r="K69" s="18"/>
      <c r="L69" s="18"/>
      <c r="M69" s="18"/>
      <c r="N69" s="18"/>
      <c r="O69" s="18"/>
      <c r="P69" s="18"/>
      <c r="Q69" s="18"/>
      <c r="R69" s="18"/>
    </row>
    <row r="70" spans="4:18" ht="12.75" customHeight="1" x14ac:dyDescent="0.2"/>
    <row r="71" spans="4:18" ht="12.75" customHeight="1" x14ac:dyDescent="0.2"/>
    <row r="72" spans="4:18" ht="12.75" customHeight="1" x14ac:dyDescent="0.2"/>
    <row r="73" spans="4:18" ht="12.75" customHeight="1" x14ac:dyDescent="0.2"/>
    <row r="74" spans="4:18" ht="12.75" customHeight="1" x14ac:dyDescent="0.2"/>
    <row r="75" spans="4:18" ht="12.75" customHeight="1" x14ac:dyDescent="0.2"/>
    <row r="76" spans="4:18" ht="12.75" customHeight="1" x14ac:dyDescent="0.2"/>
    <row r="77" spans="4:18" ht="12.75" customHeight="1" x14ac:dyDescent="0.2"/>
    <row r="78" spans="4:18" ht="12.75" customHeight="1" x14ac:dyDescent="0.2"/>
    <row r="79" spans="4:18" ht="12.75" customHeight="1" x14ac:dyDescent="0.2"/>
    <row r="80" spans="4:18"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sheetData>
  <phoneticPr fontId="4" type="noConversion"/>
  <pageMargins left="0.75" right="0.75" top="1" bottom="0.75" header="0.5" footer="0.5"/>
  <pageSetup scale="75" orientation="landscape"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A2B71-5D80-463F-B39A-B6072C5B7875}">
  <dimension ref="B1:J34"/>
  <sheetViews>
    <sheetView showGridLines="0" zoomScale="130" zoomScaleNormal="130" workbookViewId="0">
      <selection activeCell="C11" sqref="C11"/>
    </sheetView>
  </sheetViews>
  <sheetFormatPr defaultColWidth="9" defaultRowHeight="12" x14ac:dyDescent="0.2"/>
  <cols>
    <col min="1" max="1" width="7.85546875" customWidth="1"/>
    <col min="2" max="2" width="33.85546875" customWidth="1"/>
    <col min="3" max="3" width="15.140625" customWidth="1"/>
    <col min="4" max="4" width="9" customWidth="1"/>
    <col min="5" max="5" width="21.85546875" bestFit="1" customWidth="1"/>
    <col min="6" max="6" width="16.140625" customWidth="1"/>
  </cols>
  <sheetData>
    <row r="1" spans="2:10" ht="18" x14ac:dyDescent="0.25">
      <c r="B1" s="107"/>
    </row>
    <row r="2" spans="2:10" ht="9" customHeight="1" x14ac:dyDescent="0.25">
      <c r="B2" s="107"/>
    </row>
    <row r="3" spans="2:10" ht="9" customHeight="1" x14ac:dyDescent="0.2"/>
    <row r="4" spans="2:10" x14ac:dyDescent="0.2">
      <c r="B4" s="27" t="s">
        <v>209</v>
      </c>
      <c r="C4" s="27"/>
      <c r="D4" s="27"/>
      <c r="E4" s="27"/>
      <c r="F4" s="27"/>
      <c r="G4" s="27"/>
      <c r="H4" s="27"/>
      <c r="I4" s="27"/>
      <c r="J4" s="27"/>
    </row>
    <row r="5" spans="2:10" x14ac:dyDescent="0.2">
      <c r="B5" s="158" t="s">
        <v>210</v>
      </c>
      <c r="C5" s="159">
        <v>0</v>
      </c>
      <c r="D5" s="27"/>
      <c r="E5" s="27"/>
      <c r="F5" s="27"/>
      <c r="G5" s="27"/>
      <c r="H5" s="27"/>
      <c r="I5" s="27"/>
      <c r="J5" s="27"/>
    </row>
    <row r="6" spans="2:10" x14ac:dyDescent="0.2">
      <c r="B6" s="27"/>
      <c r="C6" s="27"/>
      <c r="D6" s="27"/>
      <c r="E6" s="27"/>
      <c r="F6" s="27"/>
      <c r="G6" s="27"/>
      <c r="H6" s="27"/>
      <c r="I6" s="27"/>
      <c r="J6" s="27"/>
    </row>
    <row r="7" spans="2:10" x14ac:dyDescent="0.2">
      <c r="B7" s="160" t="s">
        <v>186</v>
      </c>
      <c r="C7" s="27"/>
      <c r="D7" s="27"/>
      <c r="E7" s="27"/>
      <c r="F7" s="27"/>
      <c r="G7" s="27"/>
      <c r="H7" s="27"/>
      <c r="I7" s="27"/>
      <c r="J7" s="27"/>
    </row>
    <row r="8" spans="2:10" x14ac:dyDescent="0.2">
      <c r="B8" s="158" t="s">
        <v>211</v>
      </c>
      <c r="C8" s="161">
        <v>0</v>
      </c>
      <c r="D8" s="27"/>
      <c r="E8" s="27"/>
      <c r="F8" s="27"/>
      <c r="G8" s="27"/>
      <c r="H8" s="27"/>
      <c r="I8" s="27"/>
      <c r="J8" s="27"/>
    </row>
    <row r="9" spans="2:10" ht="12" customHeight="1" x14ac:dyDescent="0.2">
      <c r="B9" s="27"/>
      <c r="C9" s="27"/>
      <c r="D9" s="27"/>
      <c r="E9" s="27"/>
      <c r="F9" s="27"/>
      <c r="G9" s="27"/>
      <c r="H9" s="27"/>
      <c r="I9" s="27"/>
      <c r="J9" s="27"/>
    </row>
    <row r="10" spans="2:10" x14ac:dyDescent="0.2">
      <c r="B10" s="136" t="str">
        <f>C10</f>
        <v>Template</v>
      </c>
      <c r="C10" s="317" t="s">
        <v>375</v>
      </c>
      <c r="D10" s="27"/>
      <c r="E10" s="27"/>
      <c r="F10" s="27"/>
      <c r="G10" s="27"/>
      <c r="H10" s="27"/>
      <c r="I10" s="27"/>
      <c r="J10" s="27"/>
    </row>
    <row r="11" spans="2:10" x14ac:dyDescent="0.2">
      <c r="B11" s="27"/>
      <c r="C11" s="27"/>
      <c r="D11" s="27"/>
      <c r="E11" s="27"/>
      <c r="F11" s="27"/>
      <c r="G11" s="27"/>
      <c r="H11" s="27"/>
      <c r="I11" s="27"/>
      <c r="J11" s="27"/>
    </row>
    <row r="12" spans="2:10" x14ac:dyDescent="0.2">
      <c r="B12" s="27"/>
      <c r="C12" s="27"/>
      <c r="D12" s="27"/>
      <c r="E12" s="27"/>
    </row>
    <row r="13" spans="2:10" ht="12" customHeight="1" x14ac:dyDescent="0.2"/>
    <row r="14" spans="2:10" ht="12.75" customHeight="1" x14ac:dyDescent="0.2"/>
    <row r="16" spans="2:10" ht="12.75" customHeight="1" x14ac:dyDescent="0.2"/>
    <row r="17" ht="13.5" customHeight="1" x14ac:dyDescent="0.2"/>
    <row r="20" ht="12.75" customHeight="1" x14ac:dyDescent="0.2"/>
    <row r="21" ht="13.5" customHeight="1" x14ac:dyDescent="0.2"/>
    <row r="25" ht="13.5" customHeight="1" x14ac:dyDescent="0.2"/>
    <row r="26" ht="12.75" customHeight="1" x14ac:dyDescent="0.2"/>
    <row r="27" ht="12.75" customHeight="1" x14ac:dyDescent="0.2"/>
    <row r="33" ht="12" customHeight="1" x14ac:dyDescent="0.2"/>
    <row r="34" ht="12.75" customHeight="1" x14ac:dyDescent="0.2"/>
  </sheetData>
  <phoneticPr fontId="4" type="noConversion"/>
  <pageMargins left="0.75" right="0.75" top="1" bottom="1" header="0.5" footer="0.5"/>
  <pageSetup scale="75" orientation="landscape" horizontalDpi="300" verticalDpi="300"/>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23983-6DB4-4C84-AA91-9F60FBBDB7BA}">
  <dimension ref="A1:Q96"/>
  <sheetViews>
    <sheetView showGridLines="0" topLeftCell="A25" zoomScale="90" zoomScaleNormal="90" workbookViewId="0">
      <selection activeCell="B71" sqref="B71"/>
    </sheetView>
  </sheetViews>
  <sheetFormatPr defaultColWidth="9" defaultRowHeight="12" outlineLevelRow="1" x14ac:dyDescent="0.2"/>
  <cols>
    <col min="1" max="3" width="3" style="6" customWidth="1"/>
    <col min="4" max="4" width="22.85546875" customWidth="1"/>
    <col min="5" max="15" width="12" bestFit="1" customWidth="1"/>
    <col min="16" max="16" width="13.5703125" bestFit="1" customWidth="1"/>
    <col min="17" max="17" width="15.85546875" customWidth="1"/>
  </cols>
  <sheetData>
    <row r="1" spans="1:17" ht="15.75" x14ac:dyDescent="0.25">
      <c r="A1" s="5" t="str">
        <f>'1. Required Start-Up Funds'!A1</f>
        <v>Template</v>
      </c>
    </row>
    <row r="2" spans="1:17" ht="15.75" x14ac:dyDescent="0.25">
      <c r="A2" s="5" t="s">
        <v>159</v>
      </c>
    </row>
    <row r="3" spans="1:17" ht="12.75" customHeight="1" x14ac:dyDescent="0.2">
      <c r="A3" s="1"/>
      <c r="B3" s="1"/>
      <c r="C3" s="1"/>
      <c r="D3" s="40"/>
      <c r="E3" s="40"/>
      <c r="F3" s="40"/>
      <c r="G3" s="40"/>
      <c r="H3" s="40"/>
      <c r="I3" s="40"/>
      <c r="J3" s="40"/>
      <c r="K3" s="40"/>
      <c r="L3" s="40"/>
      <c r="M3" s="40"/>
      <c r="N3" s="40"/>
      <c r="O3" s="40"/>
      <c r="P3" s="40"/>
      <c r="Q3" s="40"/>
    </row>
    <row r="4" spans="1:17" ht="12.75" customHeight="1" x14ac:dyDescent="0.2">
      <c r="A4" s="1"/>
      <c r="B4" s="1"/>
      <c r="C4" s="1"/>
      <c r="D4" s="40"/>
      <c r="E4" s="40"/>
      <c r="F4" s="40"/>
      <c r="G4" s="40"/>
      <c r="H4" s="40"/>
      <c r="I4" s="40"/>
      <c r="J4" s="40"/>
      <c r="K4" s="40"/>
      <c r="L4" s="40"/>
      <c r="M4" s="40"/>
      <c r="N4" s="40"/>
      <c r="O4" s="40"/>
      <c r="P4" s="40"/>
      <c r="Q4" s="40"/>
    </row>
    <row r="5" spans="1:17" ht="12.75" customHeight="1" x14ac:dyDescent="0.2">
      <c r="A5" s="1"/>
      <c r="B5" s="1"/>
      <c r="C5" s="1"/>
      <c r="D5" s="40"/>
      <c r="E5" s="40"/>
      <c r="F5" s="40"/>
      <c r="G5" s="40"/>
      <c r="H5" s="40"/>
      <c r="I5" s="40"/>
      <c r="J5" s="40"/>
      <c r="K5" s="40"/>
      <c r="L5" s="40"/>
      <c r="M5" s="40"/>
      <c r="N5" s="40"/>
      <c r="O5" s="40"/>
      <c r="P5" s="40"/>
      <c r="Q5" s="40"/>
    </row>
    <row r="6" spans="1:17" ht="12.75" customHeight="1" thickBot="1" x14ac:dyDescent="0.25">
      <c r="A6" s="1"/>
      <c r="B6" s="1"/>
      <c r="C6" s="1"/>
      <c r="D6" s="40"/>
      <c r="E6" s="43" t="str">
        <f>'4. Projected Sales Forecast'!H6</f>
        <v>Month 1</v>
      </c>
      <c r="F6" s="43" t="str">
        <f>'4. Projected Sales Forecast'!I6</f>
        <v>Month 2</v>
      </c>
      <c r="G6" s="43" t="str">
        <f>'4. Projected Sales Forecast'!J6</f>
        <v>Month 3</v>
      </c>
      <c r="H6" s="43" t="str">
        <f>'4. Projected Sales Forecast'!K6</f>
        <v>Month 4</v>
      </c>
      <c r="I6" s="43" t="str">
        <f>'4. Projected Sales Forecast'!L6</f>
        <v>Month 5</v>
      </c>
      <c r="J6" s="43" t="str">
        <f>'4. Projected Sales Forecast'!M6</f>
        <v>Month 6</v>
      </c>
      <c r="K6" s="43" t="str">
        <f>'4. Projected Sales Forecast'!N6</f>
        <v>Month 7</v>
      </c>
      <c r="L6" s="43" t="str">
        <f>'4. Projected Sales Forecast'!O6</f>
        <v>Month 8</v>
      </c>
      <c r="M6" s="43" t="str">
        <f>'4. Projected Sales Forecast'!P6</f>
        <v>Month 9</v>
      </c>
      <c r="N6" s="43" t="str">
        <f>'4. Projected Sales Forecast'!Q6</f>
        <v>Month 10</v>
      </c>
      <c r="O6" s="43" t="str">
        <f>'4. Projected Sales Forecast'!R6</f>
        <v>Month 11</v>
      </c>
      <c r="P6" s="43" t="str">
        <f>'4. Projected Sales Forecast'!S6</f>
        <v>Month 12</v>
      </c>
      <c r="Q6" s="43" t="s">
        <v>2</v>
      </c>
    </row>
    <row r="7" spans="1:17" ht="12.75" customHeight="1" thickTop="1" x14ac:dyDescent="0.2">
      <c r="A7" s="1"/>
      <c r="B7" s="1"/>
      <c r="C7" s="1"/>
      <c r="D7" s="40"/>
      <c r="E7" s="40"/>
      <c r="F7" s="40"/>
      <c r="G7" s="40"/>
      <c r="H7" s="40"/>
      <c r="I7" s="40"/>
      <c r="J7" s="40"/>
      <c r="K7" s="40"/>
      <c r="L7" s="40"/>
      <c r="M7" s="40"/>
      <c r="N7" s="40"/>
      <c r="O7" s="40"/>
      <c r="P7" s="40"/>
      <c r="Q7" s="40"/>
    </row>
    <row r="8" spans="1:17" ht="12.75" customHeight="1" outlineLevel="1" x14ac:dyDescent="0.2">
      <c r="A8" s="1" t="s">
        <v>80</v>
      </c>
      <c r="B8" s="1"/>
      <c r="C8" s="1"/>
      <c r="D8" s="40"/>
      <c r="E8" s="40"/>
      <c r="F8" s="40"/>
      <c r="G8" s="40"/>
      <c r="H8" s="40"/>
      <c r="I8" s="40"/>
      <c r="J8" s="40"/>
      <c r="K8" s="40"/>
      <c r="L8" s="40"/>
      <c r="M8" s="40"/>
      <c r="N8" s="40"/>
      <c r="O8" s="40"/>
      <c r="P8" s="40"/>
      <c r="Q8" s="40"/>
    </row>
    <row r="9" spans="1:17" ht="12.75" customHeight="1" outlineLevel="1" x14ac:dyDescent="0.2">
      <c r="A9" s="1"/>
      <c r="B9" s="1" t="str">
        <f>'4. Projected Sales Forecast'!A8</f>
        <v>Revenue Channel 1</v>
      </c>
      <c r="C9" s="1"/>
      <c r="D9" s="40"/>
      <c r="E9" s="48">
        <f>'4. Projected Sales Forecast'!$E$9*'4. Projected Sales Forecast'!H16</f>
        <v>0</v>
      </c>
      <c r="F9" s="48">
        <f>'4. Projected Sales Forecast'!$E$9*'4. Projected Sales Forecast'!I16</f>
        <v>0</v>
      </c>
      <c r="G9" s="48">
        <f>'4. Projected Sales Forecast'!$E$9*'4. Projected Sales Forecast'!J16</f>
        <v>0</v>
      </c>
      <c r="H9" s="48">
        <f>'4. Projected Sales Forecast'!$E$9*'4. Projected Sales Forecast'!K16</f>
        <v>0</v>
      </c>
      <c r="I9" s="48">
        <f>'4. Projected Sales Forecast'!$E$9*'4. Projected Sales Forecast'!L16</f>
        <v>0</v>
      </c>
      <c r="J9" s="48">
        <f>'4. Projected Sales Forecast'!$E$9*'4. Projected Sales Forecast'!M16</f>
        <v>0</v>
      </c>
      <c r="K9" s="48">
        <f>'4. Projected Sales Forecast'!$E$9*'4. Projected Sales Forecast'!N16</f>
        <v>0</v>
      </c>
      <c r="L9" s="48">
        <f>'4. Projected Sales Forecast'!$E$9*'4. Projected Sales Forecast'!O16</f>
        <v>0</v>
      </c>
      <c r="M9" s="48">
        <f>'4. Projected Sales Forecast'!$E$9*'4. Projected Sales Forecast'!P16</f>
        <v>0</v>
      </c>
      <c r="N9" s="48">
        <f>'4. Projected Sales Forecast'!$E$9*'4. Projected Sales Forecast'!Q16</f>
        <v>0</v>
      </c>
      <c r="O9" s="48">
        <f>'4. Projected Sales Forecast'!$E$9*'4. Projected Sales Forecast'!R16</f>
        <v>0</v>
      </c>
      <c r="P9" s="48">
        <f>'4. Projected Sales Forecast'!$E$9*'4. Projected Sales Forecast'!S16</f>
        <v>0</v>
      </c>
      <c r="Q9" s="56">
        <f t="shared" ref="Q9:Q14" si="0">SUM(E9:P9)</f>
        <v>0</v>
      </c>
    </row>
    <row r="10" spans="1:17" ht="12.75" customHeight="1" outlineLevel="1" x14ac:dyDescent="0.2">
      <c r="A10" s="1"/>
      <c r="B10" s="1" t="str">
        <f>'4. Projected Sales Forecast'!A32</f>
        <v>Revenue Channel 2</v>
      </c>
      <c r="C10" s="1"/>
      <c r="D10" s="40"/>
      <c r="E10" s="48">
        <f>'4. Projected Sales Forecast'!$E$33*'4. Projected Sales Forecast'!H40</f>
        <v>0</v>
      </c>
      <c r="F10" s="48">
        <f>'4. Projected Sales Forecast'!$E$33*'4. Projected Sales Forecast'!I40</f>
        <v>0</v>
      </c>
      <c r="G10" s="48">
        <f>'4. Projected Sales Forecast'!$E$33*'4. Projected Sales Forecast'!J40</f>
        <v>0</v>
      </c>
      <c r="H10" s="48">
        <f>'4. Projected Sales Forecast'!$E$33*'4. Projected Sales Forecast'!K40</f>
        <v>0</v>
      </c>
      <c r="I10" s="48">
        <f>'4. Projected Sales Forecast'!$E$33*'4. Projected Sales Forecast'!L40</f>
        <v>0</v>
      </c>
      <c r="J10" s="48">
        <f>'4. Projected Sales Forecast'!$E$33*'4. Projected Sales Forecast'!M40</f>
        <v>0</v>
      </c>
      <c r="K10" s="48">
        <f>'4. Projected Sales Forecast'!$E$33*'4. Projected Sales Forecast'!N40</f>
        <v>0</v>
      </c>
      <c r="L10" s="48">
        <f>'4. Projected Sales Forecast'!$E$33*'4. Projected Sales Forecast'!O40</f>
        <v>0</v>
      </c>
      <c r="M10" s="48">
        <f>'4. Projected Sales Forecast'!$E$33*'4. Projected Sales Forecast'!P40</f>
        <v>0</v>
      </c>
      <c r="N10" s="48">
        <f>'4. Projected Sales Forecast'!$E$33*'4. Projected Sales Forecast'!Q40</f>
        <v>0</v>
      </c>
      <c r="O10" s="48">
        <f>'4. Projected Sales Forecast'!$E$33*'4. Projected Sales Forecast'!R40</f>
        <v>0</v>
      </c>
      <c r="P10" s="48">
        <f>'4. Projected Sales Forecast'!$E$33*'4. Projected Sales Forecast'!S40</f>
        <v>0</v>
      </c>
      <c r="Q10" s="56">
        <f t="shared" si="0"/>
        <v>0</v>
      </c>
    </row>
    <row r="11" spans="1:17" ht="12.75" customHeight="1" outlineLevel="1" x14ac:dyDescent="0.2">
      <c r="A11" s="1"/>
      <c r="B11" s="1" t="str">
        <f>'4. Projected Sales Forecast (2)'!A8</f>
        <v>Revenue Channel 3</v>
      </c>
      <c r="C11" s="1"/>
      <c r="D11" s="40"/>
      <c r="E11" s="48">
        <f>'4. Projected Sales Forecast (2)'!$E$9*'4. Projected Sales Forecast (2)'!H40</f>
        <v>0</v>
      </c>
      <c r="F11" s="48">
        <f>'4. Projected Sales Forecast (2)'!$E$9*'4. Projected Sales Forecast (2)'!I40</f>
        <v>0</v>
      </c>
      <c r="G11" s="48">
        <f>'4. Projected Sales Forecast (2)'!$E$9*'4. Projected Sales Forecast (2)'!J40</f>
        <v>0</v>
      </c>
      <c r="H11" s="48">
        <f>'4. Projected Sales Forecast (2)'!$E$9*'4. Projected Sales Forecast (2)'!K40</f>
        <v>0</v>
      </c>
      <c r="I11" s="48">
        <f>'4. Projected Sales Forecast (2)'!$E$9*'4. Projected Sales Forecast (2)'!L40</f>
        <v>0</v>
      </c>
      <c r="J11" s="48">
        <f>'4. Projected Sales Forecast (2)'!$E$9*'4. Projected Sales Forecast (2)'!M40</f>
        <v>0</v>
      </c>
      <c r="K11" s="48">
        <f>'4. Projected Sales Forecast (2)'!$E$9*'4. Projected Sales Forecast (2)'!N40</f>
        <v>0</v>
      </c>
      <c r="L11" s="48">
        <f>'4. Projected Sales Forecast (2)'!$E$9*'4. Projected Sales Forecast (2)'!O40</f>
        <v>0</v>
      </c>
      <c r="M11" s="48">
        <f>'4. Projected Sales Forecast (2)'!$E$9*'4. Projected Sales Forecast (2)'!P40</f>
        <v>0</v>
      </c>
      <c r="N11" s="48">
        <f>'4. Projected Sales Forecast (2)'!$E$9*'4. Projected Sales Forecast (2)'!Q40</f>
        <v>0</v>
      </c>
      <c r="O11" s="48">
        <f>'4. Projected Sales Forecast (2)'!$E$9*'4. Projected Sales Forecast (2)'!R40</f>
        <v>0</v>
      </c>
      <c r="P11" s="48">
        <f>'4. Projected Sales Forecast (2)'!$E$9*'4. Projected Sales Forecast (2)'!S40</f>
        <v>0</v>
      </c>
      <c r="Q11" s="56">
        <f t="shared" si="0"/>
        <v>0</v>
      </c>
    </row>
    <row r="12" spans="1:17" ht="12.75" customHeight="1" outlineLevel="1" x14ac:dyDescent="0.2">
      <c r="A12" s="1"/>
      <c r="B12" s="1" t="str">
        <f>'4. Projected Sales Forecast (2)'!A32</f>
        <v>Revenue Channel 4</v>
      </c>
      <c r="C12" s="1"/>
      <c r="D12" s="40"/>
      <c r="E12" s="48">
        <f>'4. Projected Sales Forecast (2)'!$E$33*'4. Projected Sales Forecast (2)'!H41</f>
        <v>0</v>
      </c>
      <c r="F12" s="48">
        <f>'4. Projected Sales Forecast (2)'!$E$33*'4. Projected Sales Forecast (2)'!I41</f>
        <v>0</v>
      </c>
      <c r="G12" s="48">
        <f>'4. Projected Sales Forecast (2)'!$E$33*'4. Projected Sales Forecast (2)'!J41</f>
        <v>0</v>
      </c>
      <c r="H12" s="48">
        <f>'4. Projected Sales Forecast (2)'!$E$33*'4. Projected Sales Forecast (2)'!K41</f>
        <v>0</v>
      </c>
      <c r="I12" s="48">
        <f>'4. Projected Sales Forecast (2)'!$E$33*'4. Projected Sales Forecast (2)'!L41</f>
        <v>0</v>
      </c>
      <c r="J12" s="48">
        <f>'4. Projected Sales Forecast (2)'!$E$33*'4. Projected Sales Forecast (2)'!M41</f>
        <v>0</v>
      </c>
      <c r="K12" s="48">
        <f>'4. Projected Sales Forecast (2)'!$E$33*'4. Projected Sales Forecast (2)'!N41</f>
        <v>0</v>
      </c>
      <c r="L12" s="48">
        <f>'4. Projected Sales Forecast (2)'!$E$33*'4. Projected Sales Forecast (2)'!O41</f>
        <v>0</v>
      </c>
      <c r="M12" s="48">
        <f>'4. Projected Sales Forecast (2)'!$E$33*'4. Projected Sales Forecast (2)'!P41</f>
        <v>0</v>
      </c>
      <c r="N12" s="48">
        <f>'4. Projected Sales Forecast (2)'!$E$33*'4. Projected Sales Forecast (2)'!Q41</f>
        <v>0</v>
      </c>
      <c r="O12" s="48">
        <f>'4. Projected Sales Forecast (2)'!$E$33*'4. Projected Sales Forecast (2)'!R41</f>
        <v>0</v>
      </c>
      <c r="P12" s="48">
        <f>'4. Projected Sales Forecast (2)'!$E$33*'4. Projected Sales Forecast (2)'!S41</f>
        <v>0</v>
      </c>
      <c r="Q12" s="56">
        <f t="shared" si="0"/>
        <v>0</v>
      </c>
    </row>
    <row r="13" spans="1:17" ht="12.75" customHeight="1" outlineLevel="1" x14ac:dyDescent="0.2">
      <c r="A13" s="1"/>
      <c r="B13" s="1" t="str">
        <f>IF('5. Projected Sales Forecast (2)'!E9&gt;0,'5. Projected Sales Forecast (2)'!A8,"")</f>
        <v/>
      </c>
      <c r="C13" s="1"/>
      <c r="D13" s="40"/>
      <c r="E13" s="48" t="str">
        <f>IF('5. Projected Sales Forecast (2)'!$E$9&gt;0,'5. Projected Sales Forecast (2)'!$E$9*'5. Projected Sales Forecast (2)'!H16,"")</f>
        <v/>
      </c>
      <c r="F13" s="48" t="str">
        <f>IF('5. Projected Sales Forecast (2)'!$E$9&gt;0,'5. Projected Sales Forecast (2)'!$E$9*'5. Projected Sales Forecast (2)'!I16,"")</f>
        <v/>
      </c>
      <c r="G13" s="48" t="str">
        <f>IF('5. Projected Sales Forecast (2)'!$E$9&gt;0,'5. Projected Sales Forecast (2)'!$E$9*'5. Projected Sales Forecast (2)'!J16,"")</f>
        <v/>
      </c>
      <c r="H13" s="48" t="str">
        <f>IF('5. Projected Sales Forecast (2)'!$E$9&gt;0,'5. Projected Sales Forecast (2)'!$E$9*'5. Projected Sales Forecast (2)'!K16,"")</f>
        <v/>
      </c>
      <c r="I13" s="48" t="str">
        <f>IF('5. Projected Sales Forecast (2)'!$E$9&gt;0,'5. Projected Sales Forecast (2)'!$E$9*'5. Projected Sales Forecast (2)'!L16,"")</f>
        <v/>
      </c>
      <c r="J13" s="48" t="str">
        <f>IF('5. Projected Sales Forecast (2)'!$E$9&gt;0,'5. Projected Sales Forecast (2)'!$E$9*'5. Projected Sales Forecast (2)'!M16,"")</f>
        <v/>
      </c>
      <c r="K13" s="48" t="str">
        <f>IF('5. Projected Sales Forecast (2)'!$E$9&gt;0,'5. Projected Sales Forecast (2)'!$E$9*'5. Projected Sales Forecast (2)'!N16,"")</f>
        <v/>
      </c>
      <c r="L13" s="48" t="str">
        <f>IF('5. Projected Sales Forecast (2)'!$E$9&gt;0,'5. Projected Sales Forecast (2)'!$E$9*'5. Projected Sales Forecast (2)'!O16,"")</f>
        <v/>
      </c>
      <c r="M13" s="48" t="str">
        <f>IF('5. Projected Sales Forecast (2)'!$E$9&gt;0,'5. Projected Sales Forecast (2)'!$E$9*'5. Projected Sales Forecast (2)'!P16,"")</f>
        <v/>
      </c>
      <c r="N13" s="48" t="str">
        <f>IF('5. Projected Sales Forecast (2)'!$E$9&gt;0,'5. Projected Sales Forecast (2)'!$E$9*'5. Projected Sales Forecast (2)'!Q16,"")</f>
        <v/>
      </c>
      <c r="O13" s="48" t="str">
        <f>IF('5. Projected Sales Forecast (2)'!$E$9&gt;0,'5. Projected Sales Forecast (2)'!$E$9*'5. Projected Sales Forecast (2)'!R16,"")</f>
        <v/>
      </c>
      <c r="P13" s="48" t="str">
        <f>IF('5. Projected Sales Forecast (2)'!$E$9&gt;0,'5. Projected Sales Forecast (2)'!$E$9*'5. Projected Sales Forecast (2)'!S16,"")</f>
        <v/>
      </c>
      <c r="Q13" s="56">
        <f t="shared" si="0"/>
        <v>0</v>
      </c>
    </row>
    <row r="14" spans="1:17" ht="12.75" customHeight="1" outlineLevel="1" thickBot="1" x14ac:dyDescent="0.25">
      <c r="A14" s="1"/>
      <c r="B14" s="1" t="str">
        <f>IF('5. Projected Sales Forecast (2)'!E33&gt;0,'5. Projected Sales Forecast (2)'!A32,"")</f>
        <v/>
      </c>
      <c r="C14" s="1"/>
      <c r="D14" s="40"/>
      <c r="E14" s="52" t="str">
        <f>IF('5. Projected Sales Forecast (2)'!$E$33&gt;0,'5. Projected Sales Forecast (2)'!$E$33*'5. Projected Sales Forecast (2)'!H40,"")</f>
        <v/>
      </c>
      <c r="F14" s="52" t="str">
        <f>IF('5. Projected Sales Forecast (2)'!$E$33&gt;0,'5. Projected Sales Forecast (2)'!$E$33*'5. Projected Sales Forecast (2)'!I40,"")</f>
        <v/>
      </c>
      <c r="G14" s="52" t="str">
        <f>IF('5. Projected Sales Forecast (2)'!$E$33&gt;0,'5. Projected Sales Forecast (2)'!$E$33*'5. Projected Sales Forecast (2)'!J40,"")</f>
        <v/>
      </c>
      <c r="H14" s="52" t="str">
        <f>IF('5. Projected Sales Forecast (2)'!$E$33&gt;0,'5. Projected Sales Forecast (2)'!$E$33*'5. Projected Sales Forecast (2)'!K40,"")</f>
        <v/>
      </c>
      <c r="I14" s="52" t="str">
        <f>IF('5. Projected Sales Forecast (2)'!$E$33&gt;0,'5. Projected Sales Forecast (2)'!$E$33*'5. Projected Sales Forecast (2)'!L40,"")</f>
        <v/>
      </c>
      <c r="J14" s="52" t="str">
        <f>IF('5. Projected Sales Forecast (2)'!$E$33&gt;0,'5. Projected Sales Forecast (2)'!$E$33*'5. Projected Sales Forecast (2)'!M40,"")</f>
        <v/>
      </c>
      <c r="K14" s="52" t="str">
        <f>IF('5. Projected Sales Forecast (2)'!$E$33&gt;0,'5. Projected Sales Forecast (2)'!$E$33*'5. Projected Sales Forecast (2)'!N40,"")</f>
        <v/>
      </c>
      <c r="L14" s="52" t="str">
        <f>IF('5. Projected Sales Forecast (2)'!$E$33&gt;0,'5. Projected Sales Forecast (2)'!$E$33*'5. Projected Sales Forecast (2)'!O40,"")</f>
        <v/>
      </c>
      <c r="M14" s="52" t="str">
        <f>IF('5. Projected Sales Forecast (2)'!$E$33&gt;0,'5. Projected Sales Forecast (2)'!$E$33*'5. Projected Sales Forecast (2)'!P40,"")</f>
        <v/>
      </c>
      <c r="N14" s="52" t="str">
        <f>IF('5. Projected Sales Forecast (2)'!$E$33&gt;0,'5. Projected Sales Forecast (2)'!$E$33*'5. Projected Sales Forecast (2)'!Q40,"")</f>
        <v/>
      </c>
      <c r="O14" s="52" t="str">
        <f>IF('5. Projected Sales Forecast (2)'!$E$33&gt;0,'5. Projected Sales Forecast (2)'!$E$33*'5. Projected Sales Forecast (2)'!R40,"")</f>
        <v/>
      </c>
      <c r="P14" s="52" t="str">
        <f>IF('5. Projected Sales Forecast (2)'!$E$33&gt;0,'5. Projected Sales Forecast (2)'!$E$33*'5. Projected Sales Forecast (2)'!S40,"")</f>
        <v/>
      </c>
      <c r="Q14" s="99">
        <f t="shared" si="0"/>
        <v>0</v>
      </c>
    </row>
    <row r="15" spans="1:17" ht="12.75" customHeight="1" x14ac:dyDescent="0.2">
      <c r="A15" s="1" t="s">
        <v>81</v>
      </c>
      <c r="B15" s="1"/>
      <c r="C15" s="1"/>
      <c r="D15" s="40"/>
      <c r="E15" s="56">
        <f t="shared" ref="E15:Q15" si="1">SUM(E9:E14)</f>
        <v>0</v>
      </c>
      <c r="F15" s="56">
        <f t="shared" si="1"/>
        <v>0</v>
      </c>
      <c r="G15" s="56">
        <f t="shared" si="1"/>
        <v>0</v>
      </c>
      <c r="H15" s="56">
        <f t="shared" si="1"/>
        <v>0</v>
      </c>
      <c r="I15" s="56">
        <f t="shared" si="1"/>
        <v>0</v>
      </c>
      <c r="J15" s="56">
        <f t="shared" si="1"/>
        <v>0</v>
      </c>
      <c r="K15" s="56">
        <f t="shared" si="1"/>
        <v>0</v>
      </c>
      <c r="L15" s="56">
        <f t="shared" si="1"/>
        <v>0</v>
      </c>
      <c r="M15" s="56">
        <f t="shared" si="1"/>
        <v>0</v>
      </c>
      <c r="N15" s="56">
        <f t="shared" si="1"/>
        <v>0</v>
      </c>
      <c r="O15" s="56">
        <f t="shared" si="1"/>
        <v>0</v>
      </c>
      <c r="P15" s="56">
        <f t="shared" si="1"/>
        <v>0</v>
      </c>
      <c r="Q15" s="56">
        <f t="shared" si="1"/>
        <v>0</v>
      </c>
    </row>
    <row r="16" spans="1:17" ht="12.75" customHeight="1" x14ac:dyDescent="0.2">
      <c r="A16" s="1"/>
      <c r="B16" s="1"/>
      <c r="C16" s="1"/>
      <c r="D16" s="40"/>
      <c r="E16" s="40"/>
      <c r="F16" s="40"/>
      <c r="G16" s="40"/>
      <c r="H16" s="40"/>
      <c r="I16" s="40"/>
      <c r="J16" s="40"/>
      <c r="K16" s="40"/>
      <c r="L16" s="40"/>
      <c r="M16" s="40"/>
      <c r="N16" s="40"/>
      <c r="O16" s="40"/>
      <c r="P16" s="40"/>
      <c r="Q16" s="40"/>
    </row>
    <row r="17" spans="1:17" ht="12.75" customHeight="1" outlineLevel="1" x14ac:dyDescent="0.2">
      <c r="A17" s="1" t="s">
        <v>82</v>
      </c>
      <c r="B17" s="1"/>
      <c r="C17" s="1"/>
      <c r="D17" s="40"/>
      <c r="E17" s="48"/>
      <c r="F17" s="48"/>
      <c r="G17" s="48"/>
      <c r="H17" s="48"/>
      <c r="I17" s="48"/>
      <c r="J17" s="48"/>
      <c r="K17" s="48"/>
      <c r="L17" s="48"/>
      <c r="M17" s="48"/>
      <c r="N17" s="48"/>
      <c r="O17" s="48"/>
      <c r="P17" s="48"/>
      <c r="Q17" s="48"/>
    </row>
    <row r="18" spans="1:17" ht="12.75" customHeight="1" outlineLevel="1" x14ac:dyDescent="0.2">
      <c r="A18" s="1"/>
      <c r="B18" s="1" t="str">
        <f t="shared" ref="B18:B23" si="2">B9</f>
        <v>Revenue Channel 1</v>
      </c>
      <c r="C18" s="1"/>
      <c r="D18" s="40"/>
      <c r="E18" s="48">
        <f>'4. Projected Sales Forecast'!$E$10*'4. Projected Sales Forecast'!H16</f>
        <v>0</v>
      </c>
      <c r="F18" s="48">
        <f>'4. Projected Sales Forecast'!$E$10*'4. Projected Sales Forecast'!I16</f>
        <v>0</v>
      </c>
      <c r="G18" s="48">
        <f>'4. Projected Sales Forecast'!$E$10*'4. Projected Sales Forecast'!J16</f>
        <v>0</v>
      </c>
      <c r="H18" s="48">
        <f>'4. Projected Sales Forecast'!$E$10*'4. Projected Sales Forecast'!K16</f>
        <v>0</v>
      </c>
      <c r="I18" s="48">
        <f>'4. Projected Sales Forecast'!$E$10*'4. Projected Sales Forecast'!L16</f>
        <v>0</v>
      </c>
      <c r="J18" s="48">
        <f>'4. Projected Sales Forecast'!$E$10*'4. Projected Sales Forecast'!M16</f>
        <v>0</v>
      </c>
      <c r="K18" s="48">
        <f>'4. Projected Sales Forecast'!$E$10*'4. Projected Sales Forecast'!N16</f>
        <v>0</v>
      </c>
      <c r="L18" s="48">
        <f>'4. Projected Sales Forecast'!$E$10*'4. Projected Sales Forecast'!O16</f>
        <v>0</v>
      </c>
      <c r="M18" s="48">
        <f>'4. Projected Sales Forecast'!$E$10*'4. Projected Sales Forecast'!P16</f>
        <v>0</v>
      </c>
      <c r="N18" s="48">
        <f>'4. Projected Sales Forecast'!$E$10*'4. Projected Sales Forecast'!Q16</f>
        <v>0</v>
      </c>
      <c r="O18" s="48">
        <f>'4. Projected Sales Forecast'!$E$10*'4. Projected Sales Forecast'!R16</f>
        <v>0</v>
      </c>
      <c r="P18" s="48">
        <f>'4. Projected Sales Forecast'!$E$10*'4. Projected Sales Forecast'!S16</f>
        <v>0</v>
      </c>
      <c r="Q18" s="48">
        <f t="shared" ref="Q18:Q23" si="3">SUM(E18:P18)</f>
        <v>0</v>
      </c>
    </row>
    <row r="19" spans="1:17" ht="12.75" customHeight="1" outlineLevel="1" x14ac:dyDescent="0.2">
      <c r="A19" s="1"/>
      <c r="B19" s="1" t="str">
        <f t="shared" si="2"/>
        <v>Revenue Channel 2</v>
      </c>
      <c r="C19" s="1"/>
      <c r="D19" s="40"/>
      <c r="E19" s="56">
        <f>'4. Projected Sales Forecast'!$E$34*'4. Projected Sales Forecast'!H40</f>
        <v>0</v>
      </c>
      <c r="F19" s="56">
        <f>'4. Projected Sales Forecast'!$E$34*'4. Projected Sales Forecast'!I40</f>
        <v>0</v>
      </c>
      <c r="G19" s="56">
        <f>'4. Projected Sales Forecast'!$E$34*'4. Projected Sales Forecast'!J40</f>
        <v>0</v>
      </c>
      <c r="H19" s="56">
        <f>'4. Projected Sales Forecast'!$E$34*'4. Projected Sales Forecast'!K40</f>
        <v>0</v>
      </c>
      <c r="I19" s="56">
        <f>'4. Projected Sales Forecast'!$E$34*'4. Projected Sales Forecast'!L40</f>
        <v>0</v>
      </c>
      <c r="J19" s="56">
        <f>'4. Projected Sales Forecast'!$E$34*'4. Projected Sales Forecast'!M40</f>
        <v>0</v>
      </c>
      <c r="K19" s="56">
        <f>'4. Projected Sales Forecast'!$E$34*'4. Projected Sales Forecast'!N40</f>
        <v>0</v>
      </c>
      <c r="L19" s="56">
        <f>'4. Projected Sales Forecast'!$E$34*'4. Projected Sales Forecast'!O40</f>
        <v>0</v>
      </c>
      <c r="M19" s="56">
        <f>'4. Projected Sales Forecast'!$E$34*'4. Projected Sales Forecast'!P40</f>
        <v>0</v>
      </c>
      <c r="N19" s="56">
        <f>'4. Projected Sales Forecast'!$E$34*'4. Projected Sales Forecast'!Q40</f>
        <v>0</v>
      </c>
      <c r="O19" s="56">
        <f>'4. Projected Sales Forecast'!$E$34*'4. Projected Sales Forecast'!R40</f>
        <v>0</v>
      </c>
      <c r="P19" s="56">
        <f>'4. Projected Sales Forecast'!$E$34*'4. Projected Sales Forecast'!S40</f>
        <v>0</v>
      </c>
      <c r="Q19" s="48">
        <f t="shared" si="3"/>
        <v>0</v>
      </c>
    </row>
    <row r="20" spans="1:17" ht="12.75" customHeight="1" outlineLevel="1" x14ac:dyDescent="0.2">
      <c r="A20" s="1"/>
      <c r="B20" s="1" t="str">
        <f t="shared" si="2"/>
        <v>Revenue Channel 3</v>
      </c>
      <c r="C20" s="1"/>
      <c r="D20" s="40"/>
      <c r="E20" s="48">
        <f>'4. Projected Sales Forecast (2)'!$E$10*'4. Projected Sales Forecast (2)'!H16</f>
        <v>0</v>
      </c>
      <c r="F20" s="48">
        <f>'4. Projected Sales Forecast (2)'!$E$10*'4. Projected Sales Forecast (2)'!I16</f>
        <v>0</v>
      </c>
      <c r="G20" s="48">
        <f>'4. Projected Sales Forecast (2)'!$E$10*'4. Projected Sales Forecast (2)'!J16</f>
        <v>0</v>
      </c>
      <c r="H20" s="48">
        <f>'4. Projected Sales Forecast (2)'!$E$10*'4. Projected Sales Forecast (2)'!K16</f>
        <v>0</v>
      </c>
      <c r="I20" s="48">
        <f>'4. Projected Sales Forecast (2)'!$E$10*'4. Projected Sales Forecast (2)'!L16</f>
        <v>0</v>
      </c>
      <c r="J20" s="48">
        <f>'4. Projected Sales Forecast (2)'!$E$10*'4. Projected Sales Forecast (2)'!M16</f>
        <v>0</v>
      </c>
      <c r="K20" s="48">
        <f>'4. Projected Sales Forecast (2)'!$E$10*'4. Projected Sales Forecast (2)'!N16</f>
        <v>0</v>
      </c>
      <c r="L20" s="48">
        <f>'4. Projected Sales Forecast (2)'!$E$10*'4. Projected Sales Forecast (2)'!O16</f>
        <v>0</v>
      </c>
      <c r="M20" s="48">
        <f>'4. Projected Sales Forecast (2)'!$E$10*'4. Projected Sales Forecast (2)'!P16</f>
        <v>0</v>
      </c>
      <c r="N20" s="48">
        <f>'4. Projected Sales Forecast (2)'!$E$10*'4. Projected Sales Forecast (2)'!Q16</f>
        <v>0</v>
      </c>
      <c r="O20" s="48">
        <f>'4. Projected Sales Forecast (2)'!$E$10*'4. Projected Sales Forecast (2)'!R16</f>
        <v>0</v>
      </c>
      <c r="P20" s="48">
        <f>'4. Projected Sales Forecast (2)'!$E$10*'4. Projected Sales Forecast (2)'!S16</f>
        <v>0</v>
      </c>
      <c r="Q20" s="48">
        <f t="shared" si="3"/>
        <v>0</v>
      </c>
    </row>
    <row r="21" spans="1:17" ht="12.75" customHeight="1" outlineLevel="1" x14ac:dyDescent="0.2">
      <c r="A21" s="1"/>
      <c r="B21" s="1" t="str">
        <f t="shared" si="2"/>
        <v>Revenue Channel 4</v>
      </c>
      <c r="C21" s="1"/>
      <c r="D21" s="40"/>
      <c r="E21" s="48">
        <f>'4. Projected Sales Forecast (2)'!$E$34*'4. Projected Sales Forecast (2)'!H40</f>
        <v>0</v>
      </c>
      <c r="F21" s="48">
        <f>'4. Projected Sales Forecast (2)'!$E$34*'4. Projected Sales Forecast (2)'!I40</f>
        <v>0</v>
      </c>
      <c r="G21" s="48">
        <f>'4. Projected Sales Forecast (2)'!$E$34*'4. Projected Sales Forecast (2)'!J40</f>
        <v>0</v>
      </c>
      <c r="H21" s="48">
        <f>'4. Projected Sales Forecast (2)'!$E$34*'4. Projected Sales Forecast (2)'!K40</f>
        <v>0</v>
      </c>
      <c r="I21" s="48">
        <f>'4. Projected Sales Forecast (2)'!$E$34*'4. Projected Sales Forecast (2)'!L40</f>
        <v>0</v>
      </c>
      <c r="J21" s="48">
        <f>'4. Projected Sales Forecast (2)'!$E$34*'4. Projected Sales Forecast (2)'!M40</f>
        <v>0</v>
      </c>
      <c r="K21" s="48">
        <f>'4. Projected Sales Forecast (2)'!$E$34*'4. Projected Sales Forecast (2)'!N40</f>
        <v>0</v>
      </c>
      <c r="L21" s="48">
        <f>'4. Projected Sales Forecast (2)'!$E$34*'4. Projected Sales Forecast (2)'!O40</f>
        <v>0</v>
      </c>
      <c r="M21" s="48">
        <f>'4. Projected Sales Forecast (2)'!$E$34*'4. Projected Sales Forecast (2)'!P40</f>
        <v>0</v>
      </c>
      <c r="N21" s="48">
        <f>'4. Projected Sales Forecast (2)'!$E$34*'4. Projected Sales Forecast (2)'!Q40</f>
        <v>0</v>
      </c>
      <c r="O21" s="48">
        <f>'4. Projected Sales Forecast (2)'!$E$34*'4. Projected Sales Forecast (2)'!R40</f>
        <v>0</v>
      </c>
      <c r="P21" s="48">
        <f>'4. Projected Sales Forecast (2)'!$E$34*'4. Projected Sales Forecast (2)'!S40</f>
        <v>0</v>
      </c>
      <c r="Q21" s="48">
        <f t="shared" si="3"/>
        <v>0</v>
      </c>
    </row>
    <row r="22" spans="1:17" ht="12.75" customHeight="1" outlineLevel="1" x14ac:dyDescent="0.2">
      <c r="A22" s="1"/>
      <c r="B22" s="1" t="str">
        <f t="shared" si="2"/>
        <v/>
      </c>
      <c r="C22" s="1"/>
      <c r="D22" s="40"/>
      <c r="E22" s="56" t="str">
        <f>IF('5. Projected Sales Forecast (2)'!$E$10&gt;0,'5. Projected Sales Forecast (2)'!$E$10*'5. Projected Sales Forecast (2)'!H16,"")</f>
        <v/>
      </c>
      <c r="F22" s="56" t="str">
        <f>IF('5. Projected Sales Forecast (2)'!$E$10&gt;0,'5. Projected Sales Forecast (2)'!$E$10*'5. Projected Sales Forecast (2)'!I16,"")</f>
        <v/>
      </c>
      <c r="G22" s="56" t="str">
        <f>IF('5. Projected Sales Forecast (2)'!$E$10&gt;0,'5. Projected Sales Forecast (2)'!$E$10*'5. Projected Sales Forecast (2)'!J16,"")</f>
        <v/>
      </c>
      <c r="H22" s="56" t="str">
        <f>IF('5. Projected Sales Forecast (2)'!$E$10&gt;0,'5. Projected Sales Forecast (2)'!$E$10*'5. Projected Sales Forecast (2)'!K16,"")</f>
        <v/>
      </c>
      <c r="I22" s="56" t="str">
        <f>IF('5. Projected Sales Forecast (2)'!$E$10&gt;0,'5. Projected Sales Forecast (2)'!$E$10*'5. Projected Sales Forecast (2)'!L16,"")</f>
        <v/>
      </c>
      <c r="J22" s="56" t="str">
        <f>IF('5. Projected Sales Forecast (2)'!$E$10&gt;0,'5. Projected Sales Forecast (2)'!$E$10*'5. Projected Sales Forecast (2)'!M16,"")</f>
        <v/>
      </c>
      <c r="K22" s="56" t="str">
        <f>IF('5. Projected Sales Forecast (2)'!$E$10&gt;0,'5. Projected Sales Forecast (2)'!$E$10*'5. Projected Sales Forecast (2)'!N16,"")</f>
        <v/>
      </c>
      <c r="L22" s="56" t="str">
        <f>IF('5. Projected Sales Forecast (2)'!$E$10&gt;0,'5. Projected Sales Forecast (2)'!$E$10*'5. Projected Sales Forecast (2)'!O16,"")</f>
        <v/>
      </c>
      <c r="M22" s="56" t="str">
        <f>IF('5. Projected Sales Forecast (2)'!$E$10&gt;0,'5. Projected Sales Forecast (2)'!$E$10*'5. Projected Sales Forecast (2)'!P16,"")</f>
        <v/>
      </c>
      <c r="N22" s="56" t="str">
        <f>IF('5. Projected Sales Forecast (2)'!$E$10&gt;0,'5. Projected Sales Forecast (2)'!$E$10*'5. Projected Sales Forecast (2)'!Q16,"")</f>
        <v/>
      </c>
      <c r="O22" s="56" t="str">
        <f>IF('5. Projected Sales Forecast (2)'!$E$10&gt;0,'5. Projected Sales Forecast (2)'!$E$10*'5. Projected Sales Forecast (2)'!R16,"")</f>
        <v/>
      </c>
      <c r="P22" s="56" t="str">
        <f>IF('5. Projected Sales Forecast (2)'!$E$10&gt;0,'5. Projected Sales Forecast (2)'!$E$10*'5. Projected Sales Forecast (2)'!S16,"")</f>
        <v/>
      </c>
      <c r="Q22" s="48">
        <f t="shared" si="3"/>
        <v>0</v>
      </c>
    </row>
    <row r="23" spans="1:17" ht="12.75" customHeight="1" outlineLevel="1" thickBot="1" x14ac:dyDescent="0.25">
      <c r="A23" s="1"/>
      <c r="B23" s="1" t="str">
        <f t="shared" si="2"/>
        <v/>
      </c>
      <c r="C23" s="1"/>
      <c r="D23" s="40"/>
      <c r="E23" s="52" t="str">
        <f>IF('5. Projected Sales Forecast (2)'!$E$34&gt;0,'5. Projected Sales Forecast (2)'!$E$34*'5. Projected Sales Forecast (2)'!H40,"")</f>
        <v/>
      </c>
      <c r="F23" s="52" t="str">
        <f>IF('5. Projected Sales Forecast (2)'!$E$34&gt;0,'5. Projected Sales Forecast (2)'!$E$34*'5. Projected Sales Forecast (2)'!I40,"")</f>
        <v/>
      </c>
      <c r="G23" s="52" t="str">
        <f>IF('5. Projected Sales Forecast (2)'!$E$34&gt;0,'5. Projected Sales Forecast (2)'!$E$34*'5. Projected Sales Forecast (2)'!J40,"")</f>
        <v/>
      </c>
      <c r="H23" s="52" t="str">
        <f>IF('5. Projected Sales Forecast (2)'!$E$34&gt;0,'5. Projected Sales Forecast (2)'!$E$34*'5. Projected Sales Forecast (2)'!K40,"")</f>
        <v/>
      </c>
      <c r="I23" s="52" t="str">
        <f>IF('5. Projected Sales Forecast (2)'!$E$34&gt;0,'5. Projected Sales Forecast (2)'!$E$34*'5. Projected Sales Forecast (2)'!L40,"")</f>
        <v/>
      </c>
      <c r="J23" s="52" t="str">
        <f>IF('5. Projected Sales Forecast (2)'!$E$34&gt;0,'5. Projected Sales Forecast (2)'!$E$34*'5. Projected Sales Forecast (2)'!M40,"")</f>
        <v/>
      </c>
      <c r="K23" s="52" t="str">
        <f>IF('5. Projected Sales Forecast (2)'!$E$34&gt;0,'5. Projected Sales Forecast (2)'!$E$34*'5. Projected Sales Forecast (2)'!N40,"")</f>
        <v/>
      </c>
      <c r="L23" s="52" t="str">
        <f>IF('5. Projected Sales Forecast (2)'!$E$34&gt;0,'5. Projected Sales Forecast (2)'!$E$34*'5. Projected Sales Forecast (2)'!O40,"")</f>
        <v/>
      </c>
      <c r="M23" s="52" t="str">
        <f>IF('5. Projected Sales Forecast (2)'!$E$34&gt;0,'5. Projected Sales Forecast (2)'!$E$34*'5. Projected Sales Forecast (2)'!P40,"")</f>
        <v/>
      </c>
      <c r="N23" s="52" t="str">
        <f>IF('5. Projected Sales Forecast (2)'!$E$34&gt;0,'5. Projected Sales Forecast (2)'!$E$34*'5. Projected Sales Forecast (2)'!Q40,"")</f>
        <v/>
      </c>
      <c r="O23" s="52" t="str">
        <f>IF('5. Projected Sales Forecast (2)'!$E$34&gt;0,'5. Projected Sales Forecast (2)'!$E$34*'5. Projected Sales Forecast (2)'!R40,"")</f>
        <v/>
      </c>
      <c r="P23" s="52" t="str">
        <f>IF('5. Projected Sales Forecast (2)'!$E$34&gt;0,'5. Projected Sales Forecast (2)'!$E$34*'5. Projected Sales Forecast (2)'!S40,"")</f>
        <v/>
      </c>
      <c r="Q23" s="52">
        <f t="shared" si="3"/>
        <v>0</v>
      </c>
    </row>
    <row r="24" spans="1:17" ht="12.75" customHeight="1" x14ac:dyDescent="0.2">
      <c r="A24" s="1" t="s">
        <v>83</v>
      </c>
      <c r="B24" s="1"/>
      <c r="C24" s="1"/>
      <c r="D24" s="40"/>
      <c r="E24" s="48">
        <f t="shared" ref="E24:Q24" si="4">SUM(E18:E23)</f>
        <v>0</v>
      </c>
      <c r="F24" s="48">
        <f t="shared" si="4"/>
        <v>0</v>
      </c>
      <c r="G24" s="48">
        <f t="shared" si="4"/>
        <v>0</v>
      </c>
      <c r="H24" s="48">
        <f t="shared" si="4"/>
        <v>0</v>
      </c>
      <c r="I24" s="48">
        <f t="shared" si="4"/>
        <v>0</v>
      </c>
      <c r="J24" s="48">
        <f t="shared" si="4"/>
        <v>0</v>
      </c>
      <c r="K24" s="48">
        <f t="shared" si="4"/>
        <v>0</v>
      </c>
      <c r="L24" s="48">
        <f t="shared" si="4"/>
        <v>0</v>
      </c>
      <c r="M24" s="48">
        <f t="shared" si="4"/>
        <v>0</v>
      </c>
      <c r="N24" s="48">
        <f t="shared" si="4"/>
        <v>0</v>
      </c>
      <c r="O24" s="48">
        <f t="shared" si="4"/>
        <v>0</v>
      </c>
      <c r="P24" s="48">
        <f t="shared" si="4"/>
        <v>0</v>
      </c>
      <c r="Q24" s="48">
        <f t="shared" si="4"/>
        <v>0</v>
      </c>
    </row>
    <row r="25" spans="1:17" ht="12.75" customHeight="1" x14ac:dyDescent="0.2">
      <c r="A25" s="1"/>
      <c r="B25" s="1"/>
      <c r="C25" s="1"/>
      <c r="D25" s="40"/>
      <c r="E25" s="56"/>
      <c r="F25" s="56"/>
      <c r="G25" s="56"/>
      <c r="H25" s="56"/>
      <c r="I25" s="56"/>
      <c r="J25" s="56"/>
      <c r="K25" s="56"/>
      <c r="L25" s="56"/>
      <c r="M25" s="56"/>
      <c r="N25" s="56"/>
      <c r="O25" s="56"/>
      <c r="P25" s="56"/>
      <c r="Q25" s="56"/>
    </row>
    <row r="26" spans="1:17" ht="12.75" customHeight="1" thickBot="1" x14ac:dyDescent="0.25">
      <c r="A26" s="1" t="s">
        <v>23</v>
      </c>
      <c r="B26" s="1"/>
      <c r="C26" s="1"/>
      <c r="D26" s="40"/>
      <c r="E26" s="99">
        <f t="shared" ref="E26:Q26" si="5">E15-E24</f>
        <v>0</v>
      </c>
      <c r="F26" s="99">
        <f t="shared" si="5"/>
        <v>0</v>
      </c>
      <c r="G26" s="99">
        <f t="shared" si="5"/>
        <v>0</v>
      </c>
      <c r="H26" s="99">
        <f t="shared" si="5"/>
        <v>0</v>
      </c>
      <c r="I26" s="99">
        <f t="shared" si="5"/>
        <v>0</v>
      </c>
      <c r="J26" s="99">
        <f t="shared" si="5"/>
        <v>0</v>
      </c>
      <c r="K26" s="99">
        <f t="shared" si="5"/>
        <v>0</v>
      </c>
      <c r="L26" s="99">
        <f t="shared" si="5"/>
        <v>0</v>
      </c>
      <c r="M26" s="99">
        <f t="shared" si="5"/>
        <v>0</v>
      </c>
      <c r="N26" s="99">
        <f t="shared" si="5"/>
        <v>0</v>
      </c>
      <c r="O26" s="99">
        <f t="shared" si="5"/>
        <v>0</v>
      </c>
      <c r="P26" s="99">
        <f t="shared" si="5"/>
        <v>0</v>
      </c>
      <c r="Q26" s="99">
        <f t="shared" si="5"/>
        <v>0</v>
      </c>
    </row>
    <row r="27" spans="1:17" ht="12.75" customHeight="1" x14ac:dyDescent="0.2">
      <c r="A27" s="1"/>
      <c r="B27" s="1"/>
      <c r="C27" s="1"/>
      <c r="D27" s="40"/>
      <c r="E27" s="48"/>
      <c r="F27" s="48"/>
      <c r="G27" s="48"/>
      <c r="H27" s="48"/>
      <c r="I27" s="48"/>
      <c r="J27" s="48"/>
      <c r="K27" s="48"/>
      <c r="L27" s="48"/>
      <c r="M27" s="48"/>
      <c r="N27" s="48"/>
      <c r="O27" s="48"/>
      <c r="P27" s="48"/>
      <c r="Q27" s="48"/>
    </row>
    <row r="28" spans="1:17" ht="12.75" hidden="1" customHeight="1" outlineLevel="1" x14ac:dyDescent="0.2">
      <c r="A28" s="1" t="str">
        <f>'2. Salaries and Wages'!A10</f>
        <v>Salaries and Wages</v>
      </c>
      <c r="B28" s="1"/>
      <c r="C28" s="1"/>
      <c r="D28" s="40"/>
      <c r="E28" s="48"/>
      <c r="F28" s="48"/>
      <c r="G28" s="48"/>
      <c r="H28" s="48"/>
      <c r="I28" s="48"/>
      <c r="J28" s="48"/>
      <c r="K28" s="48"/>
      <c r="L28" s="48"/>
      <c r="M28" s="48"/>
      <c r="N28" s="48"/>
      <c r="O28" s="48"/>
      <c r="P28" s="48"/>
      <c r="Q28" s="48"/>
    </row>
    <row r="29" spans="1:17" ht="12.75" hidden="1" customHeight="1" outlineLevel="1" x14ac:dyDescent="0.2">
      <c r="A29" s="1"/>
      <c r="B29" s="1" t="str">
        <f>'2. Salaries and Wages'!B11</f>
        <v>Owner's Compensation</v>
      </c>
      <c r="C29" s="1"/>
      <c r="D29" s="40"/>
      <c r="E29" s="48">
        <f>'2. Salaries and Wages'!O11/12</f>
        <v>0</v>
      </c>
      <c r="F29" s="48">
        <f t="shared" ref="F29:P29" si="6">E29</f>
        <v>0</v>
      </c>
      <c r="G29" s="48">
        <f t="shared" si="6"/>
        <v>0</v>
      </c>
      <c r="H29" s="48">
        <f t="shared" si="6"/>
        <v>0</v>
      </c>
      <c r="I29" s="48">
        <f t="shared" si="6"/>
        <v>0</v>
      </c>
      <c r="J29" s="48">
        <f t="shared" si="6"/>
        <v>0</v>
      </c>
      <c r="K29" s="48">
        <f t="shared" si="6"/>
        <v>0</v>
      </c>
      <c r="L29" s="48">
        <f t="shared" si="6"/>
        <v>0</v>
      </c>
      <c r="M29" s="48">
        <f t="shared" si="6"/>
        <v>0</v>
      </c>
      <c r="N29" s="48">
        <f t="shared" si="6"/>
        <v>0</v>
      </c>
      <c r="O29" s="48">
        <f t="shared" si="6"/>
        <v>0</v>
      </c>
      <c r="P29" s="48">
        <f t="shared" si="6"/>
        <v>0</v>
      </c>
      <c r="Q29" s="48">
        <f t="shared" ref="Q29:Q34" si="7">SUM(E29:P29)</f>
        <v>0</v>
      </c>
    </row>
    <row r="30" spans="1:17" ht="12.75" hidden="1" customHeight="1" outlineLevel="1" x14ac:dyDescent="0.2">
      <c r="A30" s="1"/>
      <c r="B30" s="1" t="str">
        <f>'2. Salaries and Wages'!B12</f>
        <v>Salaries</v>
      </c>
      <c r="C30" s="1"/>
      <c r="D30" s="40"/>
      <c r="E30" s="48">
        <f>'2. Salaries and Wages'!O12/12</f>
        <v>0</v>
      </c>
      <c r="F30" s="48">
        <f t="shared" ref="F30:P30" si="8">E30</f>
        <v>0</v>
      </c>
      <c r="G30" s="48">
        <f t="shared" si="8"/>
        <v>0</v>
      </c>
      <c r="H30" s="48">
        <f t="shared" si="8"/>
        <v>0</v>
      </c>
      <c r="I30" s="48">
        <f t="shared" si="8"/>
        <v>0</v>
      </c>
      <c r="J30" s="48">
        <f t="shared" si="8"/>
        <v>0</v>
      </c>
      <c r="K30" s="48">
        <f t="shared" si="8"/>
        <v>0</v>
      </c>
      <c r="L30" s="48">
        <f t="shared" si="8"/>
        <v>0</v>
      </c>
      <c r="M30" s="48">
        <f t="shared" si="8"/>
        <v>0</v>
      </c>
      <c r="N30" s="48">
        <f t="shared" si="8"/>
        <v>0</v>
      </c>
      <c r="O30" s="48">
        <f t="shared" si="8"/>
        <v>0</v>
      </c>
      <c r="P30" s="48">
        <f t="shared" si="8"/>
        <v>0</v>
      </c>
      <c r="Q30" s="48">
        <f t="shared" si="7"/>
        <v>0</v>
      </c>
    </row>
    <row r="31" spans="1:17" ht="12.75" hidden="1" customHeight="1" outlineLevel="1" x14ac:dyDescent="0.2">
      <c r="A31" s="1"/>
      <c r="B31" s="1" t="str">
        <f>'2. Salaries and Wages'!C14</f>
        <v>Full-Time Employees</v>
      </c>
      <c r="C31" s="1"/>
      <c r="D31" s="40"/>
      <c r="E31" s="48">
        <f>'2. Salaries and Wages'!O14/12</f>
        <v>0</v>
      </c>
      <c r="F31" s="48">
        <f t="shared" ref="F31:P31" si="9">E31</f>
        <v>0</v>
      </c>
      <c r="G31" s="48">
        <f t="shared" si="9"/>
        <v>0</v>
      </c>
      <c r="H31" s="48">
        <f t="shared" si="9"/>
        <v>0</v>
      </c>
      <c r="I31" s="48">
        <f t="shared" si="9"/>
        <v>0</v>
      </c>
      <c r="J31" s="48">
        <f t="shared" si="9"/>
        <v>0</v>
      </c>
      <c r="K31" s="48">
        <f t="shared" si="9"/>
        <v>0</v>
      </c>
      <c r="L31" s="48">
        <f t="shared" si="9"/>
        <v>0</v>
      </c>
      <c r="M31" s="48">
        <f t="shared" si="9"/>
        <v>0</v>
      </c>
      <c r="N31" s="48">
        <f t="shared" si="9"/>
        <v>0</v>
      </c>
      <c r="O31" s="48">
        <f t="shared" si="9"/>
        <v>0</v>
      </c>
      <c r="P31" s="48">
        <f t="shared" si="9"/>
        <v>0</v>
      </c>
      <c r="Q31" s="48">
        <f t="shared" si="7"/>
        <v>0</v>
      </c>
    </row>
    <row r="32" spans="1:17" ht="12.75" hidden="1" customHeight="1" outlineLevel="1" x14ac:dyDescent="0.2">
      <c r="A32" s="1"/>
      <c r="B32" s="1" t="str">
        <f>'2. Salaries and Wages'!C17</f>
        <v>Part-Time Employees</v>
      </c>
      <c r="C32" s="1"/>
      <c r="D32" s="40"/>
      <c r="E32" s="48">
        <f>'2. Salaries and Wages'!O17/12</f>
        <v>0</v>
      </c>
      <c r="F32" s="48">
        <f t="shared" ref="F32:P32" si="10">E32</f>
        <v>0</v>
      </c>
      <c r="G32" s="48">
        <f t="shared" si="10"/>
        <v>0</v>
      </c>
      <c r="H32" s="48">
        <f t="shared" si="10"/>
        <v>0</v>
      </c>
      <c r="I32" s="48">
        <f t="shared" si="10"/>
        <v>0</v>
      </c>
      <c r="J32" s="48">
        <f t="shared" si="10"/>
        <v>0</v>
      </c>
      <c r="K32" s="48">
        <f t="shared" si="10"/>
        <v>0</v>
      </c>
      <c r="L32" s="48">
        <f t="shared" si="10"/>
        <v>0</v>
      </c>
      <c r="M32" s="48">
        <f t="shared" si="10"/>
        <v>0</v>
      </c>
      <c r="N32" s="48">
        <f t="shared" si="10"/>
        <v>0</v>
      </c>
      <c r="O32" s="48">
        <f t="shared" si="10"/>
        <v>0</v>
      </c>
      <c r="P32" s="48">
        <f t="shared" si="10"/>
        <v>0</v>
      </c>
      <c r="Q32" s="48">
        <f t="shared" si="7"/>
        <v>0</v>
      </c>
    </row>
    <row r="33" spans="1:17" ht="12.75" hidden="1" customHeight="1" outlineLevel="1" x14ac:dyDescent="0.2">
      <c r="A33" s="1"/>
      <c r="B33" s="1" t="str">
        <f>'2. Salaries and Wages'!B20</f>
        <v>Independent Contractors</v>
      </c>
      <c r="C33" s="1"/>
      <c r="D33" s="40"/>
      <c r="E33" s="48">
        <f>'2. Salaries and Wages'!O20/12</f>
        <v>0</v>
      </c>
      <c r="F33" s="48">
        <f t="shared" ref="F33:P33" si="11">E33</f>
        <v>0</v>
      </c>
      <c r="G33" s="48">
        <f t="shared" si="11"/>
        <v>0</v>
      </c>
      <c r="H33" s="48">
        <f t="shared" si="11"/>
        <v>0</v>
      </c>
      <c r="I33" s="48">
        <f t="shared" si="11"/>
        <v>0</v>
      </c>
      <c r="J33" s="48">
        <f t="shared" si="11"/>
        <v>0</v>
      </c>
      <c r="K33" s="48">
        <f t="shared" si="11"/>
        <v>0</v>
      </c>
      <c r="L33" s="48">
        <f t="shared" si="11"/>
        <v>0</v>
      </c>
      <c r="M33" s="48">
        <f t="shared" si="11"/>
        <v>0</v>
      </c>
      <c r="N33" s="48">
        <f t="shared" si="11"/>
        <v>0</v>
      </c>
      <c r="O33" s="48">
        <f t="shared" si="11"/>
        <v>0</v>
      </c>
      <c r="P33" s="48">
        <f t="shared" si="11"/>
        <v>0</v>
      </c>
      <c r="Q33" s="48">
        <f t="shared" si="7"/>
        <v>0</v>
      </c>
    </row>
    <row r="34" spans="1:17" ht="12.75" hidden="1" customHeight="1" outlineLevel="1" thickBot="1" x14ac:dyDescent="0.25">
      <c r="A34" s="1"/>
      <c r="B34" s="1" t="str">
        <f>'2. Salaries and Wages'!A23</f>
        <v>Payroll Taxes and Benefits</v>
      </c>
      <c r="C34" s="1"/>
      <c r="D34" s="40"/>
      <c r="E34" s="52">
        <f>'2. Salaries and Wages'!O32/12</f>
        <v>0</v>
      </c>
      <c r="F34" s="52">
        <f t="shared" ref="F34:P34" si="12">E34</f>
        <v>0</v>
      </c>
      <c r="G34" s="52">
        <f t="shared" si="12"/>
        <v>0</v>
      </c>
      <c r="H34" s="52">
        <f t="shared" si="12"/>
        <v>0</v>
      </c>
      <c r="I34" s="52">
        <f t="shared" si="12"/>
        <v>0</v>
      </c>
      <c r="J34" s="52">
        <f t="shared" si="12"/>
        <v>0</v>
      </c>
      <c r="K34" s="52">
        <f t="shared" si="12"/>
        <v>0</v>
      </c>
      <c r="L34" s="52">
        <f t="shared" si="12"/>
        <v>0</v>
      </c>
      <c r="M34" s="52">
        <f t="shared" si="12"/>
        <v>0</v>
      </c>
      <c r="N34" s="52">
        <f t="shared" si="12"/>
        <v>0</v>
      </c>
      <c r="O34" s="52">
        <f t="shared" si="12"/>
        <v>0</v>
      </c>
      <c r="P34" s="52">
        <f t="shared" si="12"/>
        <v>0</v>
      </c>
      <c r="Q34" s="52">
        <f t="shared" si="7"/>
        <v>0</v>
      </c>
    </row>
    <row r="35" spans="1:17" ht="12.75" customHeight="1" collapsed="1" x14ac:dyDescent="0.2">
      <c r="A35" s="1" t="s">
        <v>87</v>
      </c>
      <c r="B35" s="1"/>
      <c r="C35" s="1"/>
      <c r="D35" s="40"/>
      <c r="E35" s="48">
        <f t="shared" ref="E35:Q35" si="13">SUM(E29:E34)</f>
        <v>0</v>
      </c>
      <c r="F35" s="48">
        <f t="shared" si="13"/>
        <v>0</v>
      </c>
      <c r="G35" s="48">
        <f t="shared" si="13"/>
        <v>0</v>
      </c>
      <c r="H35" s="48">
        <f t="shared" si="13"/>
        <v>0</v>
      </c>
      <c r="I35" s="48">
        <f t="shared" si="13"/>
        <v>0</v>
      </c>
      <c r="J35" s="48">
        <f t="shared" si="13"/>
        <v>0</v>
      </c>
      <c r="K35" s="48">
        <f t="shared" si="13"/>
        <v>0</v>
      </c>
      <c r="L35" s="48">
        <f t="shared" si="13"/>
        <v>0</v>
      </c>
      <c r="M35" s="48">
        <f t="shared" si="13"/>
        <v>0</v>
      </c>
      <c r="N35" s="48">
        <f t="shared" si="13"/>
        <v>0</v>
      </c>
      <c r="O35" s="48">
        <f t="shared" si="13"/>
        <v>0</v>
      </c>
      <c r="P35" s="48">
        <f t="shared" si="13"/>
        <v>0</v>
      </c>
      <c r="Q35" s="48">
        <f t="shared" si="13"/>
        <v>0</v>
      </c>
    </row>
    <row r="36" spans="1:17" ht="12.75" customHeight="1" x14ac:dyDescent="0.2">
      <c r="A36" s="1"/>
      <c r="B36" s="1"/>
      <c r="C36" s="1"/>
      <c r="D36" s="40"/>
      <c r="E36" s="48"/>
      <c r="F36" s="48"/>
      <c r="G36" s="48"/>
      <c r="H36" s="48"/>
      <c r="I36" s="48"/>
      <c r="J36" s="48"/>
      <c r="K36" s="48"/>
      <c r="L36" s="48"/>
      <c r="M36" s="48"/>
      <c r="N36" s="48"/>
      <c r="O36" s="48"/>
      <c r="P36" s="48"/>
      <c r="Q36" s="48"/>
    </row>
    <row r="37" spans="1:17" ht="12.75" customHeight="1" outlineLevel="1" x14ac:dyDescent="0.2">
      <c r="A37" s="1" t="s">
        <v>85</v>
      </c>
      <c r="B37" s="1"/>
      <c r="C37" s="1"/>
      <c r="D37" s="40"/>
      <c r="E37" s="48"/>
      <c r="F37" s="48"/>
      <c r="G37" s="48"/>
      <c r="H37" s="48"/>
      <c r="I37" s="48"/>
      <c r="J37" s="48"/>
      <c r="K37" s="48"/>
      <c r="L37" s="48"/>
      <c r="M37" s="48"/>
      <c r="N37" s="48"/>
      <c r="O37" s="48"/>
      <c r="P37" s="48"/>
      <c r="Q37" s="48"/>
    </row>
    <row r="38" spans="1:17" ht="12.75" customHeight="1" outlineLevel="1" x14ac:dyDescent="0.2">
      <c r="A38" s="1"/>
      <c r="B38" s="1">
        <f>'3. Fixed Operating Expenses'!B11</f>
        <v>0</v>
      </c>
      <c r="C38" s="1"/>
      <c r="D38" s="40"/>
      <c r="E38" s="48">
        <f>'3. Fixed Operating Expenses'!K11/12</f>
        <v>0</v>
      </c>
      <c r="F38" s="96">
        <f t="shared" ref="F38:P38" si="14">E38</f>
        <v>0</v>
      </c>
      <c r="G38" s="96">
        <f t="shared" si="14"/>
        <v>0</v>
      </c>
      <c r="H38" s="96">
        <f t="shared" si="14"/>
        <v>0</v>
      </c>
      <c r="I38" s="96">
        <f t="shared" si="14"/>
        <v>0</v>
      </c>
      <c r="J38" s="96">
        <f t="shared" si="14"/>
        <v>0</v>
      </c>
      <c r="K38" s="96">
        <f t="shared" si="14"/>
        <v>0</v>
      </c>
      <c r="L38" s="96">
        <f t="shared" si="14"/>
        <v>0</v>
      </c>
      <c r="M38" s="96">
        <f t="shared" si="14"/>
        <v>0</v>
      </c>
      <c r="N38" s="96">
        <f t="shared" si="14"/>
        <v>0</v>
      </c>
      <c r="O38" s="96">
        <f t="shared" si="14"/>
        <v>0</v>
      </c>
      <c r="P38" s="96">
        <f t="shared" si="14"/>
        <v>0</v>
      </c>
      <c r="Q38" s="48">
        <f t="shared" ref="Q38:Q57" si="15">SUM(E38:P38)</f>
        <v>0</v>
      </c>
    </row>
    <row r="39" spans="1:17" ht="12.75" customHeight="1" outlineLevel="1" x14ac:dyDescent="0.2">
      <c r="A39" s="1"/>
      <c r="B39" s="1">
        <f>'3. Fixed Operating Expenses'!B12</f>
        <v>0</v>
      </c>
      <c r="C39" s="1"/>
      <c r="D39" s="40"/>
      <c r="E39" s="48">
        <f>'3. Fixed Operating Expenses'!K12/12</f>
        <v>0</v>
      </c>
      <c r="F39" s="96">
        <f t="shared" ref="F39:P39" si="16">E39</f>
        <v>0</v>
      </c>
      <c r="G39" s="96">
        <f t="shared" si="16"/>
        <v>0</v>
      </c>
      <c r="H39" s="96">
        <f t="shared" si="16"/>
        <v>0</v>
      </c>
      <c r="I39" s="96">
        <f t="shared" si="16"/>
        <v>0</v>
      </c>
      <c r="J39" s="96">
        <f t="shared" si="16"/>
        <v>0</v>
      </c>
      <c r="K39" s="96">
        <f t="shared" si="16"/>
        <v>0</v>
      </c>
      <c r="L39" s="96">
        <f t="shared" si="16"/>
        <v>0</v>
      </c>
      <c r="M39" s="96">
        <f t="shared" si="16"/>
        <v>0</v>
      </c>
      <c r="N39" s="96">
        <f t="shared" si="16"/>
        <v>0</v>
      </c>
      <c r="O39" s="96">
        <f t="shared" si="16"/>
        <v>0</v>
      </c>
      <c r="P39" s="96">
        <f t="shared" si="16"/>
        <v>0</v>
      </c>
      <c r="Q39" s="48">
        <f t="shared" si="15"/>
        <v>0</v>
      </c>
    </row>
    <row r="40" spans="1:17" ht="12.75" customHeight="1" outlineLevel="1" x14ac:dyDescent="0.2">
      <c r="A40" s="1"/>
      <c r="B40" s="1">
        <f>'3. Fixed Operating Expenses'!B13</f>
        <v>0</v>
      </c>
      <c r="C40" s="1"/>
      <c r="D40" s="40"/>
      <c r="E40" s="48">
        <f>'3. Fixed Operating Expenses'!K13/12</f>
        <v>0</v>
      </c>
      <c r="F40" s="96">
        <f t="shared" ref="F40:P40" si="17">E40</f>
        <v>0</v>
      </c>
      <c r="G40" s="96">
        <f t="shared" si="17"/>
        <v>0</v>
      </c>
      <c r="H40" s="96">
        <f t="shared" si="17"/>
        <v>0</v>
      </c>
      <c r="I40" s="96">
        <f t="shared" si="17"/>
        <v>0</v>
      </c>
      <c r="J40" s="96">
        <f t="shared" si="17"/>
        <v>0</v>
      </c>
      <c r="K40" s="96">
        <f t="shared" si="17"/>
        <v>0</v>
      </c>
      <c r="L40" s="96">
        <f t="shared" si="17"/>
        <v>0</v>
      </c>
      <c r="M40" s="96">
        <f t="shared" si="17"/>
        <v>0</v>
      </c>
      <c r="N40" s="96">
        <f t="shared" si="17"/>
        <v>0</v>
      </c>
      <c r="O40" s="96">
        <f t="shared" si="17"/>
        <v>0</v>
      </c>
      <c r="P40" s="96">
        <f t="shared" si="17"/>
        <v>0</v>
      </c>
      <c r="Q40" s="48">
        <f t="shared" si="15"/>
        <v>0</v>
      </c>
    </row>
    <row r="41" spans="1:17" ht="12.75" customHeight="1" outlineLevel="1" x14ac:dyDescent="0.2">
      <c r="A41" s="1"/>
      <c r="B41" s="1">
        <f>'3. Fixed Operating Expenses'!B14</f>
        <v>0</v>
      </c>
      <c r="C41" s="1"/>
      <c r="D41" s="40"/>
      <c r="E41" s="48">
        <f>'3. Fixed Operating Expenses'!K14/12</f>
        <v>0</v>
      </c>
      <c r="F41" s="96">
        <f t="shared" ref="F41:P41" si="18">E41</f>
        <v>0</v>
      </c>
      <c r="G41" s="96">
        <f t="shared" si="18"/>
        <v>0</v>
      </c>
      <c r="H41" s="96">
        <f t="shared" si="18"/>
        <v>0</v>
      </c>
      <c r="I41" s="96">
        <f t="shared" si="18"/>
        <v>0</v>
      </c>
      <c r="J41" s="96">
        <f t="shared" si="18"/>
        <v>0</v>
      </c>
      <c r="K41" s="96">
        <f t="shared" si="18"/>
        <v>0</v>
      </c>
      <c r="L41" s="96">
        <f t="shared" si="18"/>
        <v>0</v>
      </c>
      <c r="M41" s="96">
        <f t="shared" si="18"/>
        <v>0</v>
      </c>
      <c r="N41" s="96">
        <f t="shared" si="18"/>
        <v>0</v>
      </c>
      <c r="O41" s="96">
        <f t="shared" si="18"/>
        <v>0</v>
      </c>
      <c r="P41" s="96">
        <f t="shared" si="18"/>
        <v>0</v>
      </c>
      <c r="Q41" s="48">
        <f t="shared" si="15"/>
        <v>0</v>
      </c>
    </row>
    <row r="42" spans="1:17" ht="12.75" customHeight="1" outlineLevel="1" x14ac:dyDescent="0.2">
      <c r="A42" s="1"/>
      <c r="B42" s="1">
        <f>'3. Fixed Operating Expenses'!B15</f>
        <v>0</v>
      </c>
      <c r="C42" s="1"/>
      <c r="D42" s="40"/>
      <c r="E42" s="48">
        <f>'3. Fixed Operating Expenses'!K15/12</f>
        <v>0</v>
      </c>
      <c r="F42" s="96">
        <f t="shared" ref="F42:P42" si="19">E42</f>
        <v>0</v>
      </c>
      <c r="G42" s="96">
        <f t="shared" si="19"/>
        <v>0</v>
      </c>
      <c r="H42" s="96">
        <f t="shared" si="19"/>
        <v>0</v>
      </c>
      <c r="I42" s="96">
        <f t="shared" si="19"/>
        <v>0</v>
      </c>
      <c r="J42" s="96">
        <f t="shared" si="19"/>
        <v>0</v>
      </c>
      <c r="K42" s="96">
        <f t="shared" si="19"/>
        <v>0</v>
      </c>
      <c r="L42" s="96">
        <f t="shared" si="19"/>
        <v>0</v>
      </c>
      <c r="M42" s="96">
        <f t="shared" si="19"/>
        <v>0</v>
      </c>
      <c r="N42" s="96">
        <f t="shared" si="19"/>
        <v>0</v>
      </c>
      <c r="O42" s="96">
        <f t="shared" si="19"/>
        <v>0</v>
      </c>
      <c r="P42" s="96">
        <f t="shared" si="19"/>
        <v>0</v>
      </c>
      <c r="Q42" s="48">
        <f t="shared" si="15"/>
        <v>0</v>
      </c>
    </row>
    <row r="43" spans="1:17" ht="12.75" customHeight="1" outlineLevel="1" x14ac:dyDescent="0.2">
      <c r="A43" s="1"/>
      <c r="B43" s="1">
        <f>'3. Fixed Operating Expenses'!B16</f>
        <v>0</v>
      </c>
      <c r="C43" s="1"/>
      <c r="D43" s="40"/>
      <c r="E43" s="48">
        <f>'3. Fixed Operating Expenses'!K16/12</f>
        <v>0</v>
      </c>
      <c r="F43" s="96">
        <f t="shared" ref="F43:P43" si="20">E43</f>
        <v>0</v>
      </c>
      <c r="G43" s="96">
        <f t="shared" si="20"/>
        <v>0</v>
      </c>
      <c r="H43" s="96">
        <f t="shared" si="20"/>
        <v>0</v>
      </c>
      <c r="I43" s="96">
        <f t="shared" si="20"/>
        <v>0</v>
      </c>
      <c r="J43" s="96">
        <f t="shared" si="20"/>
        <v>0</v>
      </c>
      <c r="K43" s="96">
        <f t="shared" si="20"/>
        <v>0</v>
      </c>
      <c r="L43" s="96">
        <f t="shared" si="20"/>
        <v>0</v>
      </c>
      <c r="M43" s="96">
        <f t="shared" si="20"/>
        <v>0</v>
      </c>
      <c r="N43" s="96">
        <f t="shared" si="20"/>
        <v>0</v>
      </c>
      <c r="O43" s="96">
        <f t="shared" si="20"/>
        <v>0</v>
      </c>
      <c r="P43" s="96">
        <f t="shared" si="20"/>
        <v>0</v>
      </c>
      <c r="Q43" s="48">
        <f t="shared" si="15"/>
        <v>0</v>
      </c>
    </row>
    <row r="44" spans="1:17" ht="12.75" customHeight="1" outlineLevel="1" x14ac:dyDescent="0.2">
      <c r="A44" s="1"/>
      <c r="B44" s="1">
        <f>'3. Fixed Operating Expenses'!B17</f>
        <v>0</v>
      </c>
      <c r="C44" s="1"/>
      <c r="D44" s="40"/>
      <c r="E44" s="48">
        <f>'3. Fixed Operating Expenses'!K17/12</f>
        <v>0</v>
      </c>
      <c r="F44" s="96">
        <f t="shared" ref="F44:P44" si="21">E44</f>
        <v>0</v>
      </c>
      <c r="G44" s="96">
        <f t="shared" si="21"/>
        <v>0</v>
      </c>
      <c r="H44" s="96">
        <f t="shared" si="21"/>
        <v>0</v>
      </c>
      <c r="I44" s="96">
        <f t="shared" si="21"/>
        <v>0</v>
      </c>
      <c r="J44" s="96">
        <f t="shared" si="21"/>
        <v>0</v>
      </c>
      <c r="K44" s="96">
        <f t="shared" si="21"/>
        <v>0</v>
      </c>
      <c r="L44" s="96">
        <f t="shared" si="21"/>
        <v>0</v>
      </c>
      <c r="M44" s="96">
        <f t="shared" si="21"/>
        <v>0</v>
      </c>
      <c r="N44" s="96">
        <f t="shared" si="21"/>
        <v>0</v>
      </c>
      <c r="O44" s="96">
        <f t="shared" si="21"/>
        <v>0</v>
      </c>
      <c r="P44" s="96">
        <f t="shared" si="21"/>
        <v>0</v>
      </c>
      <c r="Q44" s="48">
        <f t="shared" si="15"/>
        <v>0</v>
      </c>
    </row>
    <row r="45" spans="1:17" ht="12.75" customHeight="1" outlineLevel="1" x14ac:dyDescent="0.2">
      <c r="A45" s="1"/>
      <c r="B45" s="1">
        <f>'3. Fixed Operating Expenses'!B18</f>
        <v>0</v>
      </c>
      <c r="C45" s="1"/>
      <c r="D45" s="40"/>
      <c r="E45" s="48">
        <f>'3. Fixed Operating Expenses'!K18/12</f>
        <v>0</v>
      </c>
      <c r="F45" s="96">
        <f t="shared" ref="F45:P45" si="22">E45</f>
        <v>0</v>
      </c>
      <c r="G45" s="96">
        <f t="shared" si="22"/>
        <v>0</v>
      </c>
      <c r="H45" s="96">
        <f t="shared" si="22"/>
        <v>0</v>
      </c>
      <c r="I45" s="96">
        <f t="shared" si="22"/>
        <v>0</v>
      </c>
      <c r="J45" s="96">
        <f t="shared" si="22"/>
        <v>0</v>
      </c>
      <c r="K45" s="96">
        <f t="shared" si="22"/>
        <v>0</v>
      </c>
      <c r="L45" s="96">
        <f t="shared" si="22"/>
        <v>0</v>
      </c>
      <c r="M45" s="96">
        <f t="shared" si="22"/>
        <v>0</v>
      </c>
      <c r="N45" s="96">
        <f t="shared" si="22"/>
        <v>0</v>
      </c>
      <c r="O45" s="96">
        <f t="shared" si="22"/>
        <v>0</v>
      </c>
      <c r="P45" s="96">
        <f t="shared" si="22"/>
        <v>0</v>
      </c>
      <c r="Q45" s="48">
        <f t="shared" si="15"/>
        <v>0</v>
      </c>
    </row>
    <row r="46" spans="1:17" ht="12.75" customHeight="1" outlineLevel="1" x14ac:dyDescent="0.2">
      <c r="A46" s="1"/>
      <c r="B46" s="1">
        <f>'3. Fixed Operating Expenses'!B19</f>
        <v>0</v>
      </c>
      <c r="C46" s="1"/>
      <c r="D46" s="40"/>
      <c r="E46" s="48">
        <f>'3. Fixed Operating Expenses'!K19/12</f>
        <v>0</v>
      </c>
      <c r="F46" s="96">
        <f t="shared" ref="F46:P46" si="23">E46</f>
        <v>0</v>
      </c>
      <c r="G46" s="96">
        <f t="shared" si="23"/>
        <v>0</v>
      </c>
      <c r="H46" s="96">
        <f t="shared" si="23"/>
        <v>0</v>
      </c>
      <c r="I46" s="96">
        <f t="shared" si="23"/>
        <v>0</v>
      </c>
      <c r="J46" s="96">
        <f t="shared" si="23"/>
        <v>0</v>
      </c>
      <c r="K46" s="96">
        <f t="shared" si="23"/>
        <v>0</v>
      </c>
      <c r="L46" s="96">
        <f t="shared" si="23"/>
        <v>0</v>
      </c>
      <c r="M46" s="96">
        <f t="shared" si="23"/>
        <v>0</v>
      </c>
      <c r="N46" s="96">
        <f t="shared" si="23"/>
        <v>0</v>
      </c>
      <c r="O46" s="96">
        <f t="shared" si="23"/>
        <v>0</v>
      </c>
      <c r="P46" s="96">
        <f t="shared" si="23"/>
        <v>0</v>
      </c>
      <c r="Q46" s="48">
        <f t="shared" si="15"/>
        <v>0</v>
      </c>
    </row>
    <row r="47" spans="1:17" ht="12.75" customHeight="1" outlineLevel="1" x14ac:dyDescent="0.2">
      <c r="A47" s="1"/>
      <c r="B47" s="1">
        <f>'3. Fixed Operating Expenses'!B20</f>
        <v>0</v>
      </c>
      <c r="C47" s="1"/>
      <c r="D47" s="40"/>
      <c r="E47" s="48">
        <f>'3. Fixed Operating Expenses'!K20/12</f>
        <v>0</v>
      </c>
      <c r="F47" s="96">
        <f t="shared" ref="F47:P47" si="24">E47</f>
        <v>0</v>
      </c>
      <c r="G47" s="96">
        <f t="shared" si="24"/>
        <v>0</v>
      </c>
      <c r="H47" s="96">
        <f t="shared" si="24"/>
        <v>0</v>
      </c>
      <c r="I47" s="96">
        <f t="shared" si="24"/>
        <v>0</v>
      </c>
      <c r="J47" s="96">
        <f t="shared" si="24"/>
        <v>0</v>
      </c>
      <c r="K47" s="96">
        <f t="shared" si="24"/>
        <v>0</v>
      </c>
      <c r="L47" s="96">
        <f t="shared" si="24"/>
        <v>0</v>
      </c>
      <c r="M47" s="96">
        <f t="shared" si="24"/>
        <v>0</v>
      </c>
      <c r="N47" s="96">
        <f t="shared" si="24"/>
        <v>0</v>
      </c>
      <c r="O47" s="96">
        <f t="shared" si="24"/>
        <v>0</v>
      </c>
      <c r="P47" s="96">
        <f t="shared" si="24"/>
        <v>0</v>
      </c>
      <c r="Q47" s="48">
        <f t="shared" si="15"/>
        <v>0</v>
      </c>
    </row>
    <row r="48" spans="1:17" ht="12.75" customHeight="1" outlineLevel="1" x14ac:dyDescent="0.2">
      <c r="A48" s="1"/>
      <c r="B48" s="1">
        <f>'3. Fixed Operating Expenses'!B21</f>
        <v>0</v>
      </c>
      <c r="C48" s="1"/>
      <c r="D48" s="40"/>
      <c r="E48" s="48">
        <f>'3. Fixed Operating Expenses'!K21/12</f>
        <v>0</v>
      </c>
      <c r="F48" s="96">
        <f t="shared" ref="F48:P48" si="25">E48</f>
        <v>0</v>
      </c>
      <c r="G48" s="96">
        <f t="shared" si="25"/>
        <v>0</v>
      </c>
      <c r="H48" s="96">
        <f t="shared" si="25"/>
        <v>0</v>
      </c>
      <c r="I48" s="96">
        <f t="shared" si="25"/>
        <v>0</v>
      </c>
      <c r="J48" s="96">
        <f t="shared" si="25"/>
        <v>0</v>
      </c>
      <c r="K48" s="96">
        <f t="shared" si="25"/>
        <v>0</v>
      </c>
      <c r="L48" s="96">
        <f t="shared" si="25"/>
        <v>0</v>
      </c>
      <c r="M48" s="96">
        <f t="shared" si="25"/>
        <v>0</v>
      </c>
      <c r="N48" s="96">
        <f t="shared" si="25"/>
        <v>0</v>
      </c>
      <c r="O48" s="96">
        <f t="shared" si="25"/>
        <v>0</v>
      </c>
      <c r="P48" s="96">
        <f t="shared" si="25"/>
        <v>0</v>
      </c>
      <c r="Q48" s="48">
        <f t="shared" si="15"/>
        <v>0</v>
      </c>
    </row>
    <row r="49" spans="1:17" ht="12.75" customHeight="1" outlineLevel="1" x14ac:dyDescent="0.2">
      <c r="A49" s="1"/>
      <c r="B49" s="1">
        <f>'3. Fixed Operating Expenses'!B22</f>
        <v>0</v>
      </c>
      <c r="C49" s="1"/>
      <c r="D49" s="40"/>
      <c r="E49" s="48">
        <f>'3. Fixed Operating Expenses'!K22/12</f>
        <v>0</v>
      </c>
      <c r="F49" s="96">
        <f t="shared" ref="F49:P49" si="26">E49</f>
        <v>0</v>
      </c>
      <c r="G49" s="96">
        <f t="shared" si="26"/>
        <v>0</v>
      </c>
      <c r="H49" s="96">
        <f t="shared" si="26"/>
        <v>0</v>
      </c>
      <c r="I49" s="96">
        <f t="shared" si="26"/>
        <v>0</v>
      </c>
      <c r="J49" s="96">
        <f t="shared" si="26"/>
        <v>0</v>
      </c>
      <c r="K49" s="96">
        <f t="shared" si="26"/>
        <v>0</v>
      </c>
      <c r="L49" s="96">
        <f t="shared" si="26"/>
        <v>0</v>
      </c>
      <c r="M49" s="96">
        <f t="shared" si="26"/>
        <v>0</v>
      </c>
      <c r="N49" s="96">
        <f t="shared" si="26"/>
        <v>0</v>
      </c>
      <c r="O49" s="96">
        <f t="shared" si="26"/>
        <v>0</v>
      </c>
      <c r="P49" s="96">
        <f t="shared" si="26"/>
        <v>0</v>
      </c>
      <c r="Q49" s="48">
        <f t="shared" si="15"/>
        <v>0</v>
      </c>
    </row>
    <row r="50" spans="1:17" ht="12.75" customHeight="1" outlineLevel="1" x14ac:dyDescent="0.2">
      <c r="A50" s="1"/>
      <c r="B50" s="1">
        <f>'3. Fixed Operating Expenses'!B23</f>
        <v>0</v>
      </c>
      <c r="C50" s="1"/>
      <c r="D50" s="40"/>
      <c r="E50" s="48">
        <f>'3. Fixed Operating Expenses'!K23/12</f>
        <v>0</v>
      </c>
      <c r="F50" s="96">
        <f t="shared" ref="F50:P50" si="27">E50</f>
        <v>0</v>
      </c>
      <c r="G50" s="96">
        <f t="shared" si="27"/>
        <v>0</v>
      </c>
      <c r="H50" s="96">
        <f t="shared" si="27"/>
        <v>0</v>
      </c>
      <c r="I50" s="96">
        <f t="shared" si="27"/>
        <v>0</v>
      </c>
      <c r="J50" s="96">
        <f t="shared" si="27"/>
        <v>0</v>
      </c>
      <c r="K50" s="96">
        <f t="shared" si="27"/>
        <v>0</v>
      </c>
      <c r="L50" s="96">
        <f t="shared" si="27"/>
        <v>0</v>
      </c>
      <c r="M50" s="96">
        <f t="shared" si="27"/>
        <v>0</v>
      </c>
      <c r="N50" s="96">
        <f t="shared" si="27"/>
        <v>0</v>
      </c>
      <c r="O50" s="96">
        <f t="shared" si="27"/>
        <v>0</v>
      </c>
      <c r="P50" s="96">
        <f t="shared" si="27"/>
        <v>0</v>
      </c>
      <c r="Q50" s="48">
        <f t="shared" si="15"/>
        <v>0</v>
      </c>
    </row>
    <row r="51" spans="1:17" ht="12.75" customHeight="1" outlineLevel="1" x14ac:dyDescent="0.2">
      <c r="A51" s="1"/>
      <c r="B51" s="1">
        <f>'3. Fixed Operating Expenses'!B24</f>
        <v>0</v>
      </c>
      <c r="C51" s="1"/>
      <c r="D51" s="40"/>
      <c r="E51" s="48">
        <f>'3. Fixed Operating Expenses'!K24/12</f>
        <v>0</v>
      </c>
      <c r="F51" s="96">
        <f t="shared" ref="F51:P51" si="28">E51</f>
        <v>0</v>
      </c>
      <c r="G51" s="96">
        <f t="shared" si="28"/>
        <v>0</v>
      </c>
      <c r="H51" s="96">
        <f t="shared" si="28"/>
        <v>0</v>
      </c>
      <c r="I51" s="96">
        <f t="shared" si="28"/>
        <v>0</v>
      </c>
      <c r="J51" s="96">
        <f t="shared" si="28"/>
        <v>0</v>
      </c>
      <c r="K51" s="96">
        <f t="shared" si="28"/>
        <v>0</v>
      </c>
      <c r="L51" s="96">
        <f t="shared" si="28"/>
        <v>0</v>
      </c>
      <c r="M51" s="96">
        <f t="shared" si="28"/>
        <v>0</v>
      </c>
      <c r="N51" s="96">
        <f t="shared" si="28"/>
        <v>0</v>
      </c>
      <c r="O51" s="96">
        <f t="shared" si="28"/>
        <v>0</v>
      </c>
      <c r="P51" s="96">
        <f t="shared" si="28"/>
        <v>0</v>
      </c>
      <c r="Q51" s="48">
        <f t="shared" si="15"/>
        <v>0</v>
      </c>
    </row>
    <row r="52" spans="1:17" ht="12.75" customHeight="1" outlineLevel="1" x14ac:dyDescent="0.2">
      <c r="A52" s="1"/>
      <c r="B52" s="1">
        <f>'3. Fixed Operating Expenses'!B25</f>
        <v>0</v>
      </c>
      <c r="C52" s="1"/>
      <c r="D52" s="40"/>
      <c r="E52" s="48">
        <f>'3. Fixed Operating Expenses'!K25/12</f>
        <v>0</v>
      </c>
      <c r="F52" s="96">
        <f t="shared" ref="F52:P52" si="29">E52</f>
        <v>0</v>
      </c>
      <c r="G52" s="96">
        <f t="shared" si="29"/>
        <v>0</v>
      </c>
      <c r="H52" s="96">
        <f t="shared" si="29"/>
        <v>0</v>
      </c>
      <c r="I52" s="96">
        <f t="shared" si="29"/>
        <v>0</v>
      </c>
      <c r="J52" s="96">
        <f t="shared" si="29"/>
        <v>0</v>
      </c>
      <c r="K52" s="96">
        <f t="shared" si="29"/>
        <v>0</v>
      </c>
      <c r="L52" s="96">
        <f t="shared" si="29"/>
        <v>0</v>
      </c>
      <c r="M52" s="96">
        <f t="shared" si="29"/>
        <v>0</v>
      </c>
      <c r="N52" s="96">
        <f t="shared" si="29"/>
        <v>0</v>
      </c>
      <c r="O52" s="96">
        <f t="shared" si="29"/>
        <v>0</v>
      </c>
      <c r="P52" s="96">
        <f t="shared" si="29"/>
        <v>0</v>
      </c>
      <c r="Q52" s="48">
        <f t="shared" si="15"/>
        <v>0</v>
      </c>
    </row>
    <row r="53" spans="1:17" ht="12.75" customHeight="1" outlineLevel="1" x14ac:dyDescent="0.2">
      <c r="A53" s="1"/>
      <c r="B53" s="1">
        <f>'3. Fixed Operating Expenses'!B26</f>
        <v>0</v>
      </c>
      <c r="C53" s="1"/>
      <c r="D53" s="40"/>
      <c r="E53" s="48">
        <f>'3. Fixed Operating Expenses'!K26/12</f>
        <v>0</v>
      </c>
      <c r="F53" s="96">
        <f t="shared" ref="F53:P53" si="30">E53</f>
        <v>0</v>
      </c>
      <c r="G53" s="96">
        <f t="shared" si="30"/>
        <v>0</v>
      </c>
      <c r="H53" s="96">
        <f t="shared" si="30"/>
        <v>0</v>
      </c>
      <c r="I53" s="96">
        <f t="shared" si="30"/>
        <v>0</v>
      </c>
      <c r="J53" s="96">
        <f t="shared" si="30"/>
        <v>0</v>
      </c>
      <c r="K53" s="96">
        <f t="shared" si="30"/>
        <v>0</v>
      </c>
      <c r="L53" s="96">
        <f t="shared" si="30"/>
        <v>0</v>
      </c>
      <c r="M53" s="96">
        <f t="shared" si="30"/>
        <v>0</v>
      </c>
      <c r="N53" s="96">
        <f t="shared" si="30"/>
        <v>0</v>
      </c>
      <c r="O53" s="96">
        <f t="shared" si="30"/>
        <v>0</v>
      </c>
      <c r="P53" s="96">
        <f t="shared" si="30"/>
        <v>0</v>
      </c>
      <c r="Q53" s="48">
        <f t="shared" si="15"/>
        <v>0</v>
      </c>
    </row>
    <row r="54" spans="1:17" ht="12.75" customHeight="1" outlineLevel="1" x14ac:dyDescent="0.2">
      <c r="A54" s="1"/>
      <c r="B54" s="1">
        <f>'3. Fixed Operating Expenses'!B27</f>
        <v>0</v>
      </c>
      <c r="C54" s="1"/>
      <c r="D54" s="40"/>
      <c r="E54" s="48">
        <f>'3. Fixed Operating Expenses'!K27/12</f>
        <v>0</v>
      </c>
      <c r="F54" s="96">
        <f t="shared" ref="F54:P54" si="31">E54</f>
        <v>0</v>
      </c>
      <c r="G54" s="96">
        <f t="shared" si="31"/>
        <v>0</v>
      </c>
      <c r="H54" s="96">
        <f t="shared" si="31"/>
        <v>0</v>
      </c>
      <c r="I54" s="96">
        <f t="shared" si="31"/>
        <v>0</v>
      </c>
      <c r="J54" s="96">
        <f t="shared" si="31"/>
        <v>0</v>
      </c>
      <c r="K54" s="96">
        <f t="shared" si="31"/>
        <v>0</v>
      </c>
      <c r="L54" s="96">
        <f t="shared" si="31"/>
        <v>0</v>
      </c>
      <c r="M54" s="96">
        <f t="shared" si="31"/>
        <v>0</v>
      </c>
      <c r="N54" s="96">
        <f t="shared" si="31"/>
        <v>0</v>
      </c>
      <c r="O54" s="96">
        <f t="shared" si="31"/>
        <v>0</v>
      </c>
      <c r="P54" s="96">
        <f t="shared" si="31"/>
        <v>0</v>
      </c>
      <c r="Q54" s="48">
        <f t="shared" si="15"/>
        <v>0</v>
      </c>
    </row>
    <row r="55" spans="1:17" ht="12.75" customHeight="1" outlineLevel="1" x14ac:dyDescent="0.2">
      <c r="A55" s="1"/>
      <c r="B55" s="1">
        <f>'3. Fixed Operating Expenses'!B28</f>
        <v>0</v>
      </c>
      <c r="C55" s="1"/>
      <c r="D55" s="40"/>
      <c r="E55" s="48">
        <f>'3. Fixed Operating Expenses'!K28/12</f>
        <v>0</v>
      </c>
      <c r="F55" s="96">
        <f t="shared" ref="F55:P55" si="32">E55</f>
        <v>0</v>
      </c>
      <c r="G55" s="96">
        <f t="shared" si="32"/>
        <v>0</v>
      </c>
      <c r="H55" s="96">
        <f t="shared" si="32"/>
        <v>0</v>
      </c>
      <c r="I55" s="96">
        <f t="shared" si="32"/>
        <v>0</v>
      </c>
      <c r="J55" s="96">
        <f t="shared" si="32"/>
        <v>0</v>
      </c>
      <c r="K55" s="96">
        <f t="shared" si="32"/>
        <v>0</v>
      </c>
      <c r="L55" s="96">
        <f t="shared" si="32"/>
        <v>0</v>
      </c>
      <c r="M55" s="96">
        <f t="shared" si="32"/>
        <v>0</v>
      </c>
      <c r="N55" s="96">
        <f t="shared" si="32"/>
        <v>0</v>
      </c>
      <c r="O55" s="96">
        <f t="shared" si="32"/>
        <v>0</v>
      </c>
      <c r="P55" s="96">
        <f t="shared" si="32"/>
        <v>0</v>
      </c>
      <c r="Q55" s="48">
        <f t="shared" si="15"/>
        <v>0</v>
      </c>
    </row>
    <row r="56" spans="1:17" ht="12.75" customHeight="1" outlineLevel="1" x14ac:dyDescent="0.2">
      <c r="A56" s="1"/>
      <c r="B56" s="1">
        <f>'3. Fixed Operating Expenses'!B29</f>
        <v>0</v>
      </c>
      <c r="C56" s="1"/>
      <c r="D56" s="40"/>
      <c r="E56" s="48">
        <f>'3. Fixed Operating Expenses'!K29/12</f>
        <v>0</v>
      </c>
      <c r="F56" s="96">
        <f t="shared" ref="F56:P56" si="33">E56</f>
        <v>0</v>
      </c>
      <c r="G56" s="96">
        <f t="shared" si="33"/>
        <v>0</v>
      </c>
      <c r="H56" s="96">
        <f t="shared" si="33"/>
        <v>0</v>
      </c>
      <c r="I56" s="96">
        <f t="shared" si="33"/>
        <v>0</v>
      </c>
      <c r="J56" s="96">
        <f t="shared" si="33"/>
        <v>0</v>
      </c>
      <c r="K56" s="96">
        <f t="shared" si="33"/>
        <v>0</v>
      </c>
      <c r="L56" s="96">
        <f t="shared" si="33"/>
        <v>0</v>
      </c>
      <c r="M56" s="96">
        <f t="shared" si="33"/>
        <v>0</v>
      </c>
      <c r="N56" s="96">
        <f t="shared" si="33"/>
        <v>0</v>
      </c>
      <c r="O56" s="96">
        <f t="shared" si="33"/>
        <v>0</v>
      </c>
      <c r="P56" s="96">
        <f t="shared" si="33"/>
        <v>0</v>
      </c>
      <c r="Q56" s="48">
        <f t="shared" si="15"/>
        <v>0</v>
      </c>
    </row>
    <row r="57" spans="1:17" ht="12.75" customHeight="1" outlineLevel="1" thickBot="1" x14ac:dyDescent="0.25">
      <c r="A57" s="1"/>
      <c r="B57" s="1">
        <f>'3. Fixed Operating Expenses'!B30</f>
        <v>0</v>
      </c>
      <c r="C57" s="1"/>
      <c r="D57" s="40"/>
      <c r="E57" s="48">
        <f>'3. Fixed Operating Expenses'!K30/12</f>
        <v>0</v>
      </c>
      <c r="F57" s="52">
        <f t="shared" ref="F57:P57" si="34">E57</f>
        <v>0</v>
      </c>
      <c r="G57" s="52">
        <f t="shared" si="34"/>
        <v>0</v>
      </c>
      <c r="H57" s="52">
        <f t="shared" si="34"/>
        <v>0</v>
      </c>
      <c r="I57" s="52">
        <f t="shared" si="34"/>
        <v>0</v>
      </c>
      <c r="J57" s="52">
        <f t="shared" si="34"/>
        <v>0</v>
      </c>
      <c r="K57" s="52">
        <f t="shared" si="34"/>
        <v>0</v>
      </c>
      <c r="L57" s="52">
        <f t="shared" si="34"/>
        <v>0</v>
      </c>
      <c r="M57" s="52">
        <f t="shared" si="34"/>
        <v>0</v>
      </c>
      <c r="N57" s="52">
        <f t="shared" si="34"/>
        <v>0</v>
      </c>
      <c r="O57" s="52">
        <f t="shared" si="34"/>
        <v>0</v>
      </c>
      <c r="P57" s="52">
        <f t="shared" si="34"/>
        <v>0</v>
      </c>
      <c r="Q57" s="52">
        <f t="shared" si="15"/>
        <v>0</v>
      </c>
    </row>
    <row r="58" spans="1:17" ht="12.75" customHeight="1" x14ac:dyDescent="0.2">
      <c r="A58" s="1" t="s">
        <v>84</v>
      </c>
      <c r="B58" s="1"/>
      <c r="C58" s="1"/>
      <c r="D58" s="40"/>
      <c r="E58" s="48">
        <f>'3. Fixed Operating Expenses'!K31/12</f>
        <v>0</v>
      </c>
      <c r="F58" s="48">
        <f t="shared" ref="F58:Q58" si="35">SUM(F38:F57)</f>
        <v>0</v>
      </c>
      <c r="G58" s="48">
        <f t="shared" si="35"/>
        <v>0</v>
      </c>
      <c r="H58" s="48">
        <f t="shared" si="35"/>
        <v>0</v>
      </c>
      <c r="I58" s="48">
        <f t="shared" si="35"/>
        <v>0</v>
      </c>
      <c r="J58" s="48">
        <f t="shared" si="35"/>
        <v>0</v>
      </c>
      <c r="K58" s="48">
        <f t="shared" si="35"/>
        <v>0</v>
      </c>
      <c r="L58" s="48">
        <f t="shared" si="35"/>
        <v>0</v>
      </c>
      <c r="M58" s="48">
        <f t="shared" si="35"/>
        <v>0</v>
      </c>
      <c r="N58" s="48">
        <f t="shared" si="35"/>
        <v>0</v>
      </c>
      <c r="O58" s="48">
        <f t="shared" si="35"/>
        <v>0</v>
      </c>
      <c r="P58" s="48">
        <f t="shared" si="35"/>
        <v>0</v>
      </c>
      <c r="Q58" s="48">
        <f t="shared" si="35"/>
        <v>0</v>
      </c>
    </row>
    <row r="59" spans="1:17" ht="12.75" customHeight="1" x14ac:dyDescent="0.2">
      <c r="A59" s="1"/>
      <c r="B59" s="1"/>
      <c r="C59" s="1"/>
      <c r="D59" s="40"/>
      <c r="E59" s="48"/>
      <c r="F59" s="48"/>
      <c r="G59" s="48"/>
      <c r="H59" s="48"/>
      <c r="I59" s="48"/>
      <c r="J59" s="48"/>
      <c r="K59" s="48"/>
      <c r="L59" s="48"/>
      <c r="M59" s="48"/>
      <c r="N59" s="48"/>
      <c r="O59" s="48"/>
      <c r="P59" s="48"/>
      <c r="Q59" s="48"/>
    </row>
    <row r="60" spans="1:17" ht="12.75" customHeight="1" outlineLevel="1" x14ac:dyDescent="0.2">
      <c r="A60" s="1" t="s">
        <v>66</v>
      </c>
      <c r="B60" s="1"/>
      <c r="C60" s="1"/>
      <c r="D60" s="40"/>
      <c r="E60" s="48"/>
      <c r="F60" s="48"/>
      <c r="G60" s="48"/>
      <c r="H60" s="48"/>
      <c r="I60" s="48"/>
      <c r="J60" s="48"/>
      <c r="K60" s="48"/>
      <c r="L60" s="48"/>
      <c r="M60" s="48"/>
      <c r="N60" s="48"/>
      <c r="O60" s="48"/>
      <c r="P60" s="48"/>
      <c r="Q60" s="48"/>
    </row>
    <row r="61" spans="1:17" ht="12.75" customHeight="1" outlineLevel="1" x14ac:dyDescent="0.2">
      <c r="A61" s="1"/>
      <c r="B61" s="1" t="s">
        <v>189</v>
      </c>
      <c r="C61" s="1"/>
      <c r="D61" s="40"/>
      <c r="E61" s="48">
        <f>IF('6. Cash Receipts-Disbursements'!$G$28&gt;2,'6. Cash Receipts-Disbursements'!$K$28,0)</f>
        <v>0</v>
      </c>
      <c r="F61" s="48">
        <f>IF('6. Cash Receipts-Disbursements'!$G$28&gt;2,'6. Cash Receipts-Disbursements'!$K$28,0)</f>
        <v>0</v>
      </c>
      <c r="G61" s="48">
        <f>IF('6. Cash Receipts-Disbursements'!$G$28&gt;2,'6. Cash Receipts-Disbursements'!$K$28,0)</f>
        <v>0</v>
      </c>
      <c r="H61" s="48">
        <f>IF('6. Cash Receipts-Disbursements'!$G$28&gt;2,'6. Cash Receipts-Disbursements'!$K$28,0)</f>
        <v>0</v>
      </c>
      <c r="I61" s="48">
        <f>IF('6. Cash Receipts-Disbursements'!$G$28&gt;2,'6. Cash Receipts-Disbursements'!$K$28,0)</f>
        <v>0</v>
      </c>
      <c r="J61" s="48">
        <f>IF('6. Cash Receipts-Disbursements'!$G$28&gt;2,'6. Cash Receipts-Disbursements'!$K$28,0)</f>
        <v>0</v>
      </c>
      <c r="K61" s="48">
        <f>IF('6. Cash Receipts-Disbursements'!$G$28&gt;2,'6. Cash Receipts-Disbursements'!$K$28,0)</f>
        <v>0</v>
      </c>
      <c r="L61" s="48">
        <f>IF('6. Cash Receipts-Disbursements'!$G$28&gt;2,'6. Cash Receipts-Disbursements'!$K$28,0)</f>
        <v>0</v>
      </c>
      <c r="M61" s="48">
        <f>IF('6. Cash Receipts-Disbursements'!$G$28&gt;2,'6. Cash Receipts-Disbursements'!$K$28,0)</f>
        <v>0</v>
      </c>
      <c r="N61" s="48">
        <f>IF('6. Cash Receipts-Disbursements'!$G$28&gt;2,'6. Cash Receipts-Disbursements'!$K$28,0)</f>
        <v>0</v>
      </c>
      <c r="O61" s="48">
        <f>IF('6. Cash Receipts-Disbursements'!$G$28&gt;2,'6. Cash Receipts-Disbursements'!$K$28,0)</f>
        <v>0</v>
      </c>
      <c r="P61" s="48">
        <f>IF('6. Cash Receipts-Disbursements'!$G$28&gt;2,'6. Cash Receipts-Disbursements'!$K$28,0)</f>
        <v>0</v>
      </c>
      <c r="Q61" s="48">
        <f>SUM(E61:P61)</f>
        <v>0</v>
      </c>
    </row>
    <row r="62" spans="1:17" ht="12.75" customHeight="1" outlineLevel="1" x14ac:dyDescent="0.2">
      <c r="A62" s="1"/>
      <c r="B62" s="1" t="s">
        <v>3</v>
      </c>
      <c r="C62" s="1"/>
      <c r="D62" s="40"/>
      <c r="E62" s="48">
        <f>'3. Fixed Operating Expenses'!G34</f>
        <v>0</v>
      </c>
      <c r="F62" s="48">
        <f t="shared" ref="F62:P62" si="36">E62</f>
        <v>0</v>
      </c>
      <c r="G62" s="48">
        <f t="shared" si="36"/>
        <v>0</v>
      </c>
      <c r="H62" s="48">
        <f t="shared" si="36"/>
        <v>0</v>
      </c>
      <c r="I62" s="48">
        <f t="shared" si="36"/>
        <v>0</v>
      </c>
      <c r="J62" s="48">
        <f t="shared" si="36"/>
        <v>0</v>
      </c>
      <c r="K62" s="48">
        <f t="shared" si="36"/>
        <v>0</v>
      </c>
      <c r="L62" s="48">
        <f t="shared" si="36"/>
        <v>0</v>
      </c>
      <c r="M62" s="48">
        <f t="shared" si="36"/>
        <v>0</v>
      </c>
      <c r="N62" s="48">
        <f t="shared" si="36"/>
        <v>0</v>
      </c>
      <c r="O62" s="48">
        <f t="shared" si="36"/>
        <v>0</v>
      </c>
      <c r="P62" s="48">
        <f t="shared" si="36"/>
        <v>0</v>
      </c>
      <c r="Q62" s="48">
        <f>SUM(E62:P62)</f>
        <v>0</v>
      </c>
    </row>
    <row r="63" spans="1:17" ht="12.75" customHeight="1" outlineLevel="1" x14ac:dyDescent="0.2">
      <c r="A63" s="1"/>
      <c r="B63" s="1" t="s">
        <v>67</v>
      </c>
      <c r="C63" s="1"/>
      <c r="D63" s="40"/>
      <c r="E63" s="48"/>
      <c r="F63" s="48"/>
      <c r="G63" s="48"/>
      <c r="H63" s="48"/>
      <c r="I63" s="48"/>
      <c r="J63" s="48"/>
      <c r="K63" s="48"/>
      <c r="L63" s="48"/>
      <c r="M63" s="48"/>
      <c r="N63" s="48"/>
      <c r="O63" s="48"/>
      <c r="P63" s="48"/>
      <c r="Q63" s="48"/>
    </row>
    <row r="64" spans="1:17" ht="12.75" customHeight="1" outlineLevel="1" x14ac:dyDescent="0.2">
      <c r="A64" s="1"/>
      <c r="B64" s="1"/>
      <c r="C64" s="1" t="s">
        <v>12</v>
      </c>
      <c r="D64" s="40"/>
      <c r="E64" s="48">
        <f>'20. Amoritization Schedule'!G23</f>
        <v>0</v>
      </c>
      <c r="F64" s="48">
        <f>'20. Amoritization Schedule'!H23</f>
        <v>0</v>
      </c>
      <c r="G64" s="48">
        <f>'20. Amoritization Schedule'!I23</f>
        <v>0</v>
      </c>
      <c r="H64" s="48">
        <f>'20. Amoritization Schedule'!J23</f>
        <v>0</v>
      </c>
      <c r="I64" s="48">
        <f>'20. Amoritization Schedule'!K23</f>
        <v>0</v>
      </c>
      <c r="J64" s="48">
        <f>'20. Amoritization Schedule'!L23</f>
        <v>0</v>
      </c>
      <c r="K64" s="48">
        <f>'20. Amoritization Schedule'!M23</f>
        <v>0</v>
      </c>
      <c r="L64" s="48">
        <f>'20. Amoritization Schedule'!N23</f>
        <v>0</v>
      </c>
      <c r="M64" s="48">
        <f>'20. Amoritization Schedule'!O23</f>
        <v>0</v>
      </c>
      <c r="N64" s="48">
        <f>'20. Amoritization Schedule'!P23</f>
        <v>0</v>
      </c>
      <c r="O64" s="48">
        <f>'20. Amoritization Schedule'!Q23</f>
        <v>0</v>
      </c>
      <c r="P64" s="48">
        <f>'20. Amoritization Schedule'!R23</f>
        <v>0</v>
      </c>
      <c r="Q64" s="48">
        <f t="shared" ref="Q64:Q70" si="37">SUM(E64:P64)</f>
        <v>0</v>
      </c>
    </row>
    <row r="65" spans="1:17" ht="12.75" customHeight="1" outlineLevel="1" x14ac:dyDescent="0.2">
      <c r="A65" s="1"/>
      <c r="B65" s="1"/>
      <c r="C65" s="1" t="s">
        <v>14</v>
      </c>
      <c r="D65" s="40"/>
      <c r="E65" s="48">
        <f>'20. Amoritization Schedule'!G49</f>
        <v>0</v>
      </c>
      <c r="F65" s="48">
        <f>'20. Amoritization Schedule'!H49</f>
        <v>0</v>
      </c>
      <c r="G65" s="48">
        <f>'20. Amoritization Schedule'!I49</f>
        <v>0</v>
      </c>
      <c r="H65" s="48">
        <f>'20. Amoritization Schedule'!J49</f>
        <v>0</v>
      </c>
      <c r="I65" s="48">
        <f>'20. Amoritization Schedule'!K49</f>
        <v>0</v>
      </c>
      <c r="J65" s="48">
        <f>'20. Amoritization Schedule'!L49</f>
        <v>0</v>
      </c>
      <c r="K65" s="48">
        <f>'20. Amoritization Schedule'!M49</f>
        <v>0</v>
      </c>
      <c r="L65" s="48">
        <f>'20. Amoritization Schedule'!N49</f>
        <v>0</v>
      </c>
      <c r="M65" s="48">
        <f>'20. Amoritization Schedule'!O49</f>
        <v>0</v>
      </c>
      <c r="N65" s="48">
        <f>'20. Amoritization Schedule'!P49</f>
        <v>0</v>
      </c>
      <c r="O65" s="48">
        <f>'20. Amoritization Schedule'!Q49</f>
        <v>0</v>
      </c>
      <c r="P65" s="48">
        <f>'20. Amoritization Schedule'!R49</f>
        <v>0</v>
      </c>
      <c r="Q65" s="48">
        <f t="shared" si="37"/>
        <v>0</v>
      </c>
    </row>
    <row r="66" spans="1:17" ht="12.75" customHeight="1" outlineLevel="1" x14ac:dyDescent="0.2">
      <c r="A66" s="1"/>
      <c r="B66" s="1"/>
      <c r="C66" s="1" t="s">
        <v>69</v>
      </c>
      <c r="D66" s="40"/>
      <c r="E66" s="48">
        <f>'16. Cash Flow Statement (3)'!E26</f>
        <v>0</v>
      </c>
      <c r="F66" s="48">
        <f>'16. Cash Flow Statement (3)'!F26</f>
        <v>0</v>
      </c>
      <c r="G66" s="48">
        <f>'16. Cash Flow Statement (3)'!G26</f>
        <v>0</v>
      </c>
      <c r="H66" s="48">
        <f>'16. Cash Flow Statement (3)'!H26</f>
        <v>0</v>
      </c>
      <c r="I66" s="48">
        <f>'16. Cash Flow Statement (3)'!I26</f>
        <v>0</v>
      </c>
      <c r="J66" s="48">
        <f>'16. Cash Flow Statement (3)'!J26</f>
        <v>0</v>
      </c>
      <c r="K66" s="48">
        <f>'16. Cash Flow Statement (3)'!K26</f>
        <v>0</v>
      </c>
      <c r="L66" s="48">
        <f>'16. Cash Flow Statement (3)'!L26</f>
        <v>0</v>
      </c>
      <c r="M66" s="48">
        <f>'16. Cash Flow Statement (3)'!M26</f>
        <v>0</v>
      </c>
      <c r="N66" s="48">
        <f>'16. Cash Flow Statement (3)'!N26</f>
        <v>0</v>
      </c>
      <c r="O66" s="48">
        <f>'16. Cash Flow Statement (3)'!O26</f>
        <v>0</v>
      </c>
      <c r="P66" s="48">
        <f>'16. Cash Flow Statement (3)'!P26</f>
        <v>0</v>
      </c>
      <c r="Q66" s="48">
        <f t="shared" si="37"/>
        <v>0</v>
      </c>
    </row>
    <row r="67" spans="1:17" ht="12.75" customHeight="1" outlineLevel="1" x14ac:dyDescent="0.2">
      <c r="A67" s="1"/>
      <c r="B67" s="1"/>
      <c r="C67" s="27" t="s">
        <v>194</v>
      </c>
      <c r="D67" s="27"/>
      <c r="E67" s="48">
        <f>'20. Amoritization Schedule'!G69</f>
        <v>0</v>
      </c>
      <c r="F67" s="48">
        <f>'20. Amoritization Schedule'!H69</f>
        <v>0</v>
      </c>
      <c r="G67" s="48">
        <f>'20. Amoritization Schedule'!I69</f>
        <v>0</v>
      </c>
      <c r="H67" s="48">
        <f>'20. Amoritization Schedule'!J69</f>
        <v>0</v>
      </c>
      <c r="I67" s="48">
        <f>'20. Amoritization Schedule'!K69</f>
        <v>0</v>
      </c>
      <c r="J67" s="48">
        <f>'20. Amoritization Schedule'!L69</f>
        <v>0</v>
      </c>
      <c r="K67" s="48">
        <f>'20. Amoritization Schedule'!M69</f>
        <v>0</v>
      </c>
      <c r="L67" s="48">
        <f>'20. Amoritization Schedule'!N69</f>
        <v>0</v>
      </c>
      <c r="M67" s="48">
        <f>'20. Amoritization Schedule'!O69</f>
        <v>0</v>
      </c>
      <c r="N67" s="48">
        <f>'20. Amoritization Schedule'!P69</f>
        <v>0</v>
      </c>
      <c r="O67" s="48">
        <f>'20. Amoritization Schedule'!Q69</f>
        <v>0</v>
      </c>
      <c r="P67" s="48">
        <f>'20. Amoritization Schedule'!R69</f>
        <v>0</v>
      </c>
      <c r="Q67" s="48">
        <f t="shared" si="37"/>
        <v>0</v>
      </c>
    </row>
    <row r="68" spans="1:17" ht="12.75" customHeight="1" outlineLevel="1" x14ac:dyDescent="0.2">
      <c r="A68" s="1"/>
      <c r="B68" s="1"/>
      <c r="C68" s="27" t="s">
        <v>195</v>
      </c>
      <c r="D68" s="27"/>
      <c r="E68" s="48">
        <f>'20. Amoritization Schedule'!G89</f>
        <v>0</v>
      </c>
      <c r="F68" s="48">
        <f>'20. Amoritization Schedule'!H89</f>
        <v>0</v>
      </c>
      <c r="G68" s="48">
        <f>'20. Amoritization Schedule'!I89</f>
        <v>0</v>
      </c>
      <c r="H68" s="48">
        <f>'20. Amoritization Schedule'!J89</f>
        <v>0</v>
      </c>
      <c r="I68" s="48">
        <f>'20. Amoritization Schedule'!K89</f>
        <v>0</v>
      </c>
      <c r="J68" s="48">
        <f>'20. Amoritization Schedule'!L89</f>
        <v>0</v>
      </c>
      <c r="K68" s="48">
        <f>'20. Amoritization Schedule'!M89</f>
        <v>0</v>
      </c>
      <c r="L68" s="48">
        <f>'20. Amoritization Schedule'!N89</f>
        <v>0</v>
      </c>
      <c r="M68" s="48">
        <f>'20. Amoritization Schedule'!O89</f>
        <v>0</v>
      </c>
      <c r="N68" s="48">
        <f>'20. Amoritization Schedule'!P89</f>
        <v>0</v>
      </c>
      <c r="O68" s="48">
        <f>'20. Amoritization Schedule'!Q89</f>
        <v>0</v>
      </c>
      <c r="P68" s="48">
        <f>'20. Amoritization Schedule'!R89</f>
        <v>0</v>
      </c>
      <c r="Q68" s="48">
        <f t="shared" si="37"/>
        <v>0</v>
      </c>
    </row>
    <row r="69" spans="1:17" ht="12.75" customHeight="1" outlineLevel="1" x14ac:dyDescent="0.2">
      <c r="A69" s="1"/>
      <c r="B69" s="1"/>
      <c r="C69" s="27" t="s">
        <v>196</v>
      </c>
      <c r="D69" s="27"/>
      <c r="E69" s="48">
        <f>'20. Amoritization Schedule'!G109</f>
        <v>0</v>
      </c>
      <c r="F69" s="48">
        <f>'20. Amoritization Schedule'!H109</f>
        <v>0</v>
      </c>
      <c r="G69" s="48">
        <f>'20. Amoritization Schedule'!I109</f>
        <v>0</v>
      </c>
      <c r="H69" s="48">
        <f>'20. Amoritization Schedule'!J109</f>
        <v>0</v>
      </c>
      <c r="I69" s="48">
        <f>'20. Amoritization Schedule'!K109</f>
        <v>0</v>
      </c>
      <c r="J69" s="48">
        <f>'20. Amoritization Schedule'!L109</f>
        <v>0</v>
      </c>
      <c r="K69" s="48">
        <f>'20. Amoritization Schedule'!M109</f>
        <v>0</v>
      </c>
      <c r="L69" s="48">
        <f>'20. Amoritization Schedule'!N109</f>
        <v>0</v>
      </c>
      <c r="M69" s="48">
        <f>'20. Amoritization Schedule'!O109</f>
        <v>0</v>
      </c>
      <c r="N69" s="48">
        <f>'20. Amoritization Schedule'!P109</f>
        <v>0</v>
      </c>
      <c r="O69" s="48">
        <f>'20. Amoritization Schedule'!Q109</f>
        <v>0</v>
      </c>
      <c r="P69" s="48">
        <f>'20. Amoritization Schedule'!R109</f>
        <v>0</v>
      </c>
      <c r="Q69" s="48">
        <f t="shared" si="37"/>
        <v>0</v>
      </c>
    </row>
    <row r="70" spans="1:17" ht="12.75" customHeight="1" outlineLevel="1" thickBot="1" x14ac:dyDescent="0.25">
      <c r="A70" s="1"/>
      <c r="B70" s="95" t="s">
        <v>382</v>
      </c>
      <c r="C70" s="1"/>
      <c r="D70" s="40"/>
      <c r="E70" s="52">
        <f>'12. Income Statement (2)'!O9*0.23+'12. Income Statement (2)'!O10*0.23+'12. Income Statement (2)'!O11*0.135+'12. Income Statement (2)'!O12*0.135</f>
        <v>0</v>
      </c>
      <c r="F70" s="52">
        <f>'12. Income Statement (2)'!P9*0.23+'12. Income Statement (2)'!P10*0.23+'12. Income Statement (2)'!P11*0.135+'12. Income Statement (2)'!P12*0.135</f>
        <v>0</v>
      </c>
      <c r="G70" s="52">
        <f>E9*0.23+E10*0.23+E11*0.135+E12*0.135</f>
        <v>0</v>
      </c>
      <c r="H70" s="52">
        <f t="shared" ref="H70:P70" si="38">F9*0.23+F10*0.23+F11*0.135+F12*0.135</f>
        <v>0</v>
      </c>
      <c r="I70" s="52">
        <f t="shared" si="38"/>
        <v>0</v>
      </c>
      <c r="J70" s="52">
        <f t="shared" si="38"/>
        <v>0</v>
      </c>
      <c r="K70" s="52">
        <f t="shared" si="38"/>
        <v>0</v>
      </c>
      <c r="L70" s="52">
        <f t="shared" si="38"/>
        <v>0</v>
      </c>
      <c r="M70" s="52">
        <f t="shared" si="38"/>
        <v>0</v>
      </c>
      <c r="N70" s="52">
        <f t="shared" si="38"/>
        <v>0</v>
      </c>
      <c r="O70" s="52">
        <f t="shared" si="38"/>
        <v>0</v>
      </c>
      <c r="P70" s="52">
        <f t="shared" si="38"/>
        <v>0</v>
      </c>
      <c r="Q70" s="52">
        <f t="shared" si="37"/>
        <v>0</v>
      </c>
    </row>
    <row r="71" spans="1:17" ht="12.75" customHeight="1" x14ac:dyDescent="0.2">
      <c r="A71" s="1" t="s">
        <v>68</v>
      </c>
      <c r="B71" s="1"/>
      <c r="C71" s="1"/>
      <c r="D71" s="40"/>
      <c r="E71" s="48">
        <f>SUM(E61:E70)</f>
        <v>0</v>
      </c>
      <c r="F71" s="48">
        <f t="shared" ref="F71:Q71" si="39">SUM(F61:F70)</f>
        <v>0</v>
      </c>
      <c r="G71" s="48">
        <f t="shared" si="39"/>
        <v>0</v>
      </c>
      <c r="H71" s="48">
        <f t="shared" si="39"/>
        <v>0</v>
      </c>
      <c r="I71" s="48">
        <f t="shared" si="39"/>
        <v>0</v>
      </c>
      <c r="J71" s="48">
        <f t="shared" si="39"/>
        <v>0</v>
      </c>
      <c r="K71" s="48">
        <f t="shared" si="39"/>
        <v>0</v>
      </c>
      <c r="L71" s="48">
        <f t="shared" si="39"/>
        <v>0</v>
      </c>
      <c r="M71" s="48">
        <f t="shared" si="39"/>
        <v>0</v>
      </c>
      <c r="N71" s="48">
        <f t="shared" si="39"/>
        <v>0</v>
      </c>
      <c r="O71" s="48">
        <f t="shared" si="39"/>
        <v>0</v>
      </c>
      <c r="P71" s="48">
        <f t="shared" si="39"/>
        <v>0</v>
      </c>
      <c r="Q71" s="48">
        <f t="shared" si="39"/>
        <v>0</v>
      </c>
    </row>
    <row r="72" spans="1:17" ht="12.75" customHeight="1" thickBot="1" x14ac:dyDescent="0.25">
      <c r="A72" s="1"/>
      <c r="B72" s="1"/>
      <c r="C72" s="1"/>
      <c r="D72" s="40"/>
      <c r="E72" s="52"/>
      <c r="F72" s="52"/>
      <c r="G72" s="52"/>
      <c r="H72" s="52"/>
      <c r="I72" s="52"/>
      <c r="J72" s="52"/>
      <c r="K72" s="52"/>
      <c r="L72" s="52"/>
      <c r="M72" s="52"/>
      <c r="N72" s="52"/>
      <c r="O72" s="52"/>
      <c r="P72" s="52"/>
      <c r="Q72" s="52"/>
    </row>
    <row r="73" spans="1:17" ht="16.350000000000001" customHeight="1" thickBot="1" x14ac:dyDescent="0.25">
      <c r="A73" s="1" t="s">
        <v>88</v>
      </c>
      <c r="B73" s="1"/>
      <c r="C73" s="1"/>
      <c r="D73" s="40"/>
      <c r="E73" s="100">
        <f t="shared" ref="E73:Q73" si="40">E26-E35-E58-E71</f>
        <v>0</v>
      </c>
      <c r="F73" s="100">
        <f t="shared" si="40"/>
        <v>0</v>
      </c>
      <c r="G73" s="100">
        <f t="shared" si="40"/>
        <v>0</v>
      </c>
      <c r="H73" s="100">
        <f t="shared" si="40"/>
        <v>0</v>
      </c>
      <c r="I73" s="100">
        <f t="shared" si="40"/>
        <v>0</v>
      </c>
      <c r="J73" s="100">
        <f t="shared" si="40"/>
        <v>0</v>
      </c>
      <c r="K73" s="100">
        <f t="shared" si="40"/>
        <v>0</v>
      </c>
      <c r="L73" s="100">
        <f t="shared" si="40"/>
        <v>0</v>
      </c>
      <c r="M73" s="100">
        <f t="shared" si="40"/>
        <v>0</v>
      </c>
      <c r="N73" s="100">
        <f t="shared" si="40"/>
        <v>0</v>
      </c>
      <c r="O73" s="100">
        <f t="shared" si="40"/>
        <v>0</v>
      </c>
      <c r="P73" s="100">
        <f t="shared" si="40"/>
        <v>0</v>
      </c>
      <c r="Q73" s="100">
        <f t="shared" si="40"/>
        <v>0</v>
      </c>
    </row>
    <row r="74" spans="1:17" ht="12.75" customHeight="1" thickTop="1" x14ac:dyDescent="0.2">
      <c r="A74" s="1"/>
      <c r="B74" s="1"/>
      <c r="C74" s="1"/>
      <c r="D74" s="40"/>
      <c r="E74" s="40"/>
      <c r="F74" s="40"/>
      <c r="G74" s="40"/>
      <c r="H74" s="40"/>
      <c r="I74" s="40"/>
      <c r="J74" s="40"/>
      <c r="K74" s="40"/>
      <c r="L74" s="40"/>
      <c r="M74" s="40"/>
      <c r="N74" s="40"/>
      <c r="O74" s="40"/>
      <c r="P74" s="40"/>
      <c r="Q74" s="40"/>
    </row>
    <row r="75" spans="1:17" ht="12.75" customHeight="1" x14ac:dyDescent="0.2">
      <c r="A75" s="1"/>
      <c r="B75" s="1"/>
      <c r="C75" s="1"/>
      <c r="D75" s="40"/>
      <c r="E75" s="40"/>
      <c r="F75" s="40"/>
      <c r="G75" s="40"/>
      <c r="H75" s="40"/>
      <c r="I75" s="40"/>
      <c r="J75" s="40"/>
      <c r="K75" s="40"/>
      <c r="L75" s="40"/>
      <c r="M75" s="40"/>
      <c r="N75" s="40"/>
      <c r="O75" s="40"/>
      <c r="P75" s="40"/>
      <c r="Q75" s="56"/>
    </row>
    <row r="76" spans="1:17" ht="12.75" customHeight="1" x14ac:dyDescent="0.2">
      <c r="A76" s="1"/>
      <c r="B76" s="1"/>
      <c r="C76" s="1"/>
      <c r="D76" s="40"/>
      <c r="E76" s="40"/>
      <c r="F76" s="40"/>
      <c r="G76" s="40"/>
      <c r="H76" s="40"/>
      <c r="I76" s="40"/>
      <c r="J76" s="40"/>
      <c r="K76" s="40"/>
      <c r="L76" s="40"/>
      <c r="M76" s="40"/>
      <c r="N76" s="40"/>
      <c r="O76" s="40"/>
      <c r="P76" s="40"/>
      <c r="Q76" s="40"/>
    </row>
    <row r="77" spans="1:17" ht="12.75" customHeight="1" x14ac:dyDescent="0.2">
      <c r="A77" s="1"/>
      <c r="B77" s="1"/>
      <c r="C77" s="1"/>
      <c r="D77" s="40"/>
      <c r="E77" s="101">
        <f t="shared" ref="E77:P77" si="41">E26-E35-E58-E62-E64-E65-E66</f>
        <v>0</v>
      </c>
      <c r="F77" s="101">
        <f t="shared" si="41"/>
        <v>0</v>
      </c>
      <c r="G77" s="101">
        <f t="shared" si="41"/>
        <v>0</v>
      </c>
      <c r="H77" s="101">
        <f t="shared" si="41"/>
        <v>0</v>
      </c>
      <c r="I77" s="101">
        <f t="shared" si="41"/>
        <v>0</v>
      </c>
      <c r="J77" s="101">
        <f t="shared" si="41"/>
        <v>0</v>
      </c>
      <c r="K77" s="101">
        <f t="shared" si="41"/>
        <v>0</v>
      </c>
      <c r="L77" s="101">
        <f t="shared" si="41"/>
        <v>0</v>
      </c>
      <c r="M77" s="101">
        <f t="shared" si="41"/>
        <v>0</v>
      </c>
      <c r="N77" s="101">
        <f t="shared" si="41"/>
        <v>0</v>
      </c>
      <c r="O77" s="101">
        <f t="shared" si="41"/>
        <v>0</v>
      </c>
      <c r="P77" s="101">
        <f t="shared" si="41"/>
        <v>0</v>
      </c>
      <c r="Q77" s="40"/>
    </row>
    <row r="78" spans="1:17" ht="12.75" customHeight="1" x14ac:dyDescent="0.2">
      <c r="A78" s="1"/>
      <c r="B78" s="1"/>
      <c r="C78" s="1"/>
      <c r="D78" s="40"/>
      <c r="E78" s="101">
        <f>E77</f>
        <v>0</v>
      </c>
      <c r="F78" s="101">
        <f t="shared" ref="F78:P78" si="42">E78+F77</f>
        <v>0</v>
      </c>
      <c r="G78" s="101">
        <f t="shared" si="42"/>
        <v>0</v>
      </c>
      <c r="H78" s="101">
        <f t="shared" si="42"/>
        <v>0</v>
      </c>
      <c r="I78" s="101">
        <f t="shared" si="42"/>
        <v>0</v>
      </c>
      <c r="J78" s="101">
        <f t="shared" si="42"/>
        <v>0</v>
      </c>
      <c r="K78" s="101">
        <f t="shared" si="42"/>
        <v>0</v>
      </c>
      <c r="L78" s="101">
        <f t="shared" si="42"/>
        <v>0</v>
      </c>
      <c r="M78" s="101">
        <f t="shared" si="42"/>
        <v>0</v>
      </c>
      <c r="N78" s="101">
        <f t="shared" si="42"/>
        <v>0</v>
      </c>
      <c r="O78" s="101">
        <f t="shared" si="42"/>
        <v>0</v>
      </c>
      <c r="P78" s="101">
        <f t="shared" si="42"/>
        <v>0</v>
      </c>
      <c r="Q78" s="40"/>
    </row>
    <row r="79" spans="1:17" ht="12.75" customHeight="1" x14ac:dyDescent="0.2">
      <c r="P79" s="25"/>
      <c r="Q79" s="25"/>
    </row>
    <row r="80" spans="1:17"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sheetData>
  <phoneticPr fontId="4" type="noConversion"/>
  <pageMargins left="0.75" right="0.75" top="1" bottom="0.75" header="0.5" footer="0.5"/>
  <pageSetup scale="75" orientation="landscape" horizontalDpi="300" verticalDpi="300"/>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F9A5B-6032-46C8-ACA9-8A65018D3123}">
  <dimension ref="A1:Q88"/>
  <sheetViews>
    <sheetView showGridLines="0" zoomScale="160" zoomScaleNormal="160" workbookViewId="0">
      <selection activeCell="E22" sqref="E22"/>
    </sheetView>
  </sheetViews>
  <sheetFormatPr defaultColWidth="9" defaultRowHeight="12" x14ac:dyDescent="0.2"/>
  <cols>
    <col min="1" max="3" width="3" style="6" customWidth="1"/>
    <col min="4" max="4" width="22.85546875" customWidth="1"/>
    <col min="5" max="17" width="15.85546875" customWidth="1"/>
  </cols>
  <sheetData>
    <row r="1" spans="1:17" ht="15.75" x14ac:dyDescent="0.25">
      <c r="A1" s="5" t="str">
        <f>'1. Required Start-Up Funds'!A1</f>
        <v>Template</v>
      </c>
    </row>
    <row r="2" spans="1:17" ht="15.75" x14ac:dyDescent="0.25">
      <c r="A2" s="5" t="s">
        <v>160</v>
      </c>
    </row>
    <row r="3" spans="1:17" ht="12.75" customHeight="1" x14ac:dyDescent="0.2">
      <c r="A3" s="1"/>
      <c r="B3" s="1"/>
      <c r="C3" s="1"/>
      <c r="D3" s="40"/>
      <c r="E3" s="40"/>
      <c r="F3" s="40"/>
      <c r="G3" s="40"/>
      <c r="H3" s="40"/>
      <c r="I3" s="40"/>
      <c r="J3" s="40"/>
      <c r="K3" s="40"/>
      <c r="L3" s="40"/>
      <c r="M3" s="40"/>
      <c r="N3" s="40"/>
      <c r="O3" s="40"/>
      <c r="P3" s="40"/>
      <c r="Q3" s="40"/>
    </row>
    <row r="4" spans="1:17" ht="12.75" customHeight="1" x14ac:dyDescent="0.2">
      <c r="A4" s="1"/>
      <c r="B4" s="1"/>
      <c r="C4" s="1"/>
      <c r="D4" s="40"/>
      <c r="E4" s="40"/>
      <c r="F4" s="40"/>
      <c r="G4" s="40"/>
      <c r="H4" s="40"/>
      <c r="I4" s="40"/>
      <c r="J4" s="40"/>
      <c r="K4" s="40"/>
      <c r="L4" s="40"/>
      <c r="M4" s="40"/>
      <c r="N4" s="40"/>
      <c r="O4" s="40"/>
      <c r="P4" s="40"/>
      <c r="Q4" s="40"/>
    </row>
    <row r="5" spans="1:17" ht="12.75" customHeight="1" x14ac:dyDescent="0.2">
      <c r="A5" s="1"/>
      <c r="B5" s="1"/>
      <c r="C5" s="1"/>
      <c r="D5" s="40"/>
      <c r="E5" s="40"/>
      <c r="F5" s="40"/>
      <c r="G5" s="40"/>
      <c r="H5" s="40"/>
      <c r="I5" s="40"/>
      <c r="J5" s="40"/>
      <c r="K5" s="40"/>
      <c r="L5" s="40"/>
      <c r="M5" s="40"/>
      <c r="N5" s="40"/>
      <c r="O5" s="40"/>
      <c r="P5" s="40"/>
      <c r="Q5" s="40"/>
    </row>
    <row r="6" spans="1:17" ht="12.75" customHeight="1" thickBot="1" x14ac:dyDescent="0.25">
      <c r="A6" s="1"/>
      <c r="B6" s="1"/>
      <c r="C6" s="1"/>
      <c r="D6" s="40"/>
      <c r="E6" s="43" t="str">
        <f>'4. Projected Sales Forecast'!H6</f>
        <v>Month 1</v>
      </c>
      <c r="F6" s="43" t="str">
        <f>'4. Projected Sales Forecast'!I6</f>
        <v>Month 2</v>
      </c>
      <c r="G6" s="43" t="str">
        <f>'4. Projected Sales Forecast'!J6</f>
        <v>Month 3</v>
      </c>
      <c r="H6" s="43" t="str">
        <f>'4. Projected Sales Forecast'!K6</f>
        <v>Month 4</v>
      </c>
      <c r="I6" s="43" t="str">
        <f>'4. Projected Sales Forecast'!L6</f>
        <v>Month 5</v>
      </c>
      <c r="J6" s="43" t="str">
        <f>'4. Projected Sales Forecast'!M6</f>
        <v>Month 6</v>
      </c>
      <c r="K6" s="43" t="str">
        <f>'4. Projected Sales Forecast'!N6</f>
        <v>Month 7</v>
      </c>
      <c r="L6" s="43" t="str">
        <f>'4. Projected Sales Forecast'!O6</f>
        <v>Month 8</v>
      </c>
      <c r="M6" s="43" t="str">
        <f>'4. Projected Sales Forecast'!P6</f>
        <v>Month 9</v>
      </c>
      <c r="N6" s="43" t="str">
        <f>'4. Projected Sales Forecast'!Q6</f>
        <v>Month 10</v>
      </c>
      <c r="O6" s="43" t="str">
        <f>'4. Projected Sales Forecast'!R6</f>
        <v>Month 11</v>
      </c>
      <c r="P6" s="43" t="str">
        <f>'4. Projected Sales Forecast'!S6</f>
        <v>Month 12</v>
      </c>
      <c r="Q6" s="43" t="s">
        <v>2</v>
      </c>
    </row>
    <row r="7" spans="1:17" ht="12.75" customHeight="1" thickTop="1" x14ac:dyDescent="0.2">
      <c r="A7" s="95"/>
      <c r="B7" s="95"/>
      <c r="C7" s="95"/>
      <c r="D7" s="92"/>
      <c r="E7" s="92"/>
      <c r="F7" s="92"/>
      <c r="G7" s="92"/>
      <c r="H7" s="92"/>
      <c r="I7" s="92"/>
      <c r="J7" s="92"/>
      <c r="K7" s="92"/>
      <c r="L7" s="92"/>
      <c r="M7" s="92"/>
      <c r="N7" s="92"/>
      <c r="O7" s="92"/>
      <c r="P7" s="92"/>
      <c r="Q7" s="92"/>
    </row>
    <row r="8" spans="1:17" ht="12.75" customHeight="1" x14ac:dyDescent="0.2">
      <c r="A8" s="95" t="s">
        <v>89</v>
      </c>
      <c r="B8" s="95"/>
      <c r="C8" s="95"/>
      <c r="D8" s="92"/>
      <c r="E8" s="96">
        <f>'13. Cash Flow Statement (2)'!P37</f>
        <v>0</v>
      </c>
      <c r="F8" s="96">
        <f t="shared" ref="F8:P8" si="0">E37</f>
        <v>0</v>
      </c>
      <c r="G8" s="96">
        <f t="shared" si="0"/>
        <v>0</v>
      </c>
      <c r="H8" s="96">
        <f t="shared" si="0"/>
        <v>0</v>
      </c>
      <c r="I8" s="96">
        <f t="shared" si="0"/>
        <v>0</v>
      </c>
      <c r="J8" s="96">
        <f t="shared" si="0"/>
        <v>0</v>
      </c>
      <c r="K8" s="96">
        <f t="shared" si="0"/>
        <v>0</v>
      </c>
      <c r="L8" s="96">
        <f t="shared" si="0"/>
        <v>0</v>
      </c>
      <c r="M8" s="96">
        <f t="shared" si="0"/>
        <v>0</v>
      </c>
      <c r="N8" s="96">
        <f t="shared" si="0"/>
        <v>0</v>
      </c>
      <c r="O8" s="96">
        <f t="shared" si="0"/>
        <v>0</v>
      </c>
      <c r="P8" s="96">
        <f t="shared" si="0"/>
        <v>0</v>
      </c>
      <c r="Q8" s="96"/>
    </row>
    <row r="9" spans="1:17" ht="12.75" customHeight="1" x14ac:dyDescent="0.2">
      <c r="A9" s="95"/>
      <c r="B9" s="95"/>
      <c r="C9" s="95"/>
      <c r="D9" s="92"/>
      <c r="E9" s="96"/>
      <c r="F9" s="96"/>
      <c r="G9" s="96"/>
      <c r="H9" s="96"/>
      <c r="I9" s="96"/>
      <c r="J9" s="96"/>
      <c r="K9" s="96"/>
      <c r="L9" s="96"/>
      <c r="M9" s="96"/>
      <c r="N9" s="96"/>
      <c r="O9" s="96"/>
      <c r="P9" s="96"/>
      <c r="Q9" s="96"/>
    </row>
    <row r="10" spans="1:17" ht="12.75" customHeight="1" x14ac:dyDescent="0.2">
      <c r="A10" s="95" t="s">
        <v>90</v>
      </c>
      <c r="B10" s="95"/>
      <c r="C10" s="95"/>
      <c r="D10" s="92"/>
      <c r="E10" s="96"/>
      <c r="F10" s="96"/>
      <c r="G10" s="96"/>
      <c r="H10" s="96"/>
      <c r="I10" s="96"/>
      <c r="J10" s="96"/>
      <c r="K10" s="96"/>
      <c r="L10" s="96"/>
      <c r="M10" s="96"/>
      <c r="N10" s="96"/>
      <c r="O10" s="96"/>
      <c r="P10" s="96"/>
      <c r="Q10" s="96"/>
    </row>
    <row r="11" spans="1:17" ht="12.75" customHeight="1" x14ac:dyDescent="0.2">
      <c r="A11" s="95"/>
      <c r="B11" s="95" t="s">
        <v>91</v>
      </c>
      <c r="C11" s="95"/>
      <c r="D11" s="92"/>
      <c r="E11" s="96">
        <f>'15. Income Statement (3)'!E15*'6. Cash Receipts-Disbursements'!$G$8</f>
        <v>0</v>
      </c>
      <c r="F11" s="96">
        <f>'15. Income Statement (3)'!F15*'6. Cash Receipts-Disbursements'!$G$8</f>
        <v>0</v>
      </c>
      <c r="G11" s="96">
        <f>'15. Income Statement (3)'!G15*'6. Cash Receipts-Disbursements'!$G$8</f>
        <v>0</v>
      </c>
      <c r="H11" s="96">
        <f>'15. Income Statement (3)'!H15*'6. Cash Receipts-Disbursements'!$G$8</f>
        <v>0</v>
      </c>
      <c r="I11" s="96">
        <f>'15. Income Statement (3)'!I15*'6. Cash Receipts-Disbursements'!$G$8</f>
        <v>0</v>
      </c>
      <c r="J11" s="96">
        <f>'15. Income Statement (3)'!J15*'6. Cash Receipts-Disbursements'!$G$8</f>
        <v>0</v>
      </c>
      <c r="K11" s="96">
        <f>'15. Income Statement (3)'!K15*'6. Cash Receipts-Disbursements'!$G$8</f>
        <v>0</v>
      </c>
      <c r="L11" s="96">
        <f>'15. Income Statement (3)'!L15*'6. Cash Receipts-Disbursements'!$G$8</f>
        <v>0</v>
      </c>
      <c r="M11" s="96">
        <f>'15. Income Statement (3)'!M15*'6. Cash Receipts-Disbursements'!$G$8</f>
        <v>0</v>
      </c>
      <c r="N11" s="96">
        <f>'15. Income Statement (3)'!N15*'6. Cash Receipts-Disbursements'!$G$8</f>
        <v>0</v>
      </c>
      <c r="O11" s="96">
        <f>'15. Income Statement (3)'!O15*'6. Cash Receipts-Disbursements'!$G$8</f>
        <v>0</v>
      </c>
      <c r="P11" s="96">
        <f>'15. Income Statement (3)'!P15*'6. Cash Receipts-Disbursements'!$G$8</f>
        <v>0</v>
      </c>
      <c r="Q11" s="96">
        <f>SUM(E11:P11)</f>
        <v>0</v>
      </c>
    </row>
    <row r="12" spans="1:17" ht="12.75" customHeight="1" thickBot="1" x14ac:dyDescent="0.25">
      <c r="A12" s="95"/>
      <c r="B12" s="95" t="s">
        <v>92</v>
      </c>
      <c r="C12" s="95"/>
      <c r="D12" s="92"/>
      <c r="E12" s="52">
        <f>('12. Income Statement (2)'!O15*'6. Cash Receipts-Disbursements'!G10)+('12. Income Statement (2)'!P15*'6. Cash Receipts-Disbursements'!G9)</f>
        <v>0</v>
      </c>
      <c r="F12" s="52">
        <f>('12. Income Statement (2)'!P15*'6. Cash Receipts-Disbursements'!G10)+('15. Income Statement (3)'!E15*'6. Cash Receipts-Disbursements'!G9)</f>
        <v>0</v>
      </c>
      <c r="G12" s="52">
        <f>('15. Income Statement (3)'!E15*'6. Cash Receipts-Disbursements'!$G$10)+('15. Income Statement (3)'!F15*'6. Cash Receipts-Disbursements'!$G$9)</f>
        <v>0</v>
      </c>
      <c r="H12" s="52">
        <f>('15. Income Statement (3)'!F15*'6. Cash Receipts-Disbursements'!$G$10)+('15. Income Statement (3)'!G15*'6. Cash Receipts-Disbursements'!$G$9)</f>
        <v>0</v>
      </c>
      <c r="I12" s="52">
        <f>('15. Income Statement (3)'!G15*'6. Cash Receipts-Disbursements'!$G$10)+('15. Income Statement (3)'!H15*'6. Cash Receipts-Disbursements'!$G$9)</f>
        <v>0</v>
      </c>
      <c r="J12" s="52">
        <f>('15. Income Statement (3)'!H15*'6. Cash Receipts-Disbursements'!$G$10)+('15. Income Statement (3)'!I15*'6. Cash Receipts-Disbursements'!$G$9)</f>
        <v>0</v>
      </c>
      <c r="K12" s="52">
        <f>('15. Income Statement (3)'!I15*'6. Cash Receipts-Disbursements'!$G$10)+('15. Income Statement (3)'!J15*'6. Cash Receipts-Disbursements'!$G$9)</f>
        <v>0</v>
      </c>
      <c r="L12" s="52">
        <f>('15. Income Statement (3)'!J15*'6. Cash Receipts-Disbursements'!$G$10)+('15. Income Statement (3)'!K15*'6. Cash Receipts-Disbursements'!$G$9)</f>
        <v>0</v>
      </c>
      <c r="M12" s="52">
        <f>('15. Income Statement (3)'!K15*'6. Cash Receipts-Disbursements'!$G$10)+('15. Income Statement (3)'!L15*'6. Cash Receipts-Disbursements'!$G$9)</f>
        <v>0</v>
      </c>
      <c r="N12" s="52">
        <f>('15. Income Statement (3)'!L15*'6. Cash Receipts-Disbursements'!$G$10)+('15. Income Statement (3)'!M15*'6. Cash Receipts-Disbursements'!$G$9)</f>
        <v>0</v>
      </c>
      <c r="O12" s="52">
        <f>('15. Income Statement (3)'!M15*'6. Cash Receipts-Disbursements'!$G$10)+('15. Income Statement (3)'!N15*'6. Cash Receipts-Disbursements'!$G$9)</f>
        <v>0</v>
      </c>
      <c r="P12" s="52">
        <f>('15. Income Statement (3)'!N15*'6. Cash Receipts-Disbursements'!$G$10)+('15. Income Statement (3)'!O15*'6. Cash Receipts-Disbursements'!$G$9)</f>
        <v>0</v>
      </c>
      <c r="Q12" s="52">
        <f>SUM(E12:P12)</f>
        <v>0</v>
      </c>
    </row>
    <row r="13" spans="1:17" ht="12.75" customHeight="1" x14ac:dyDescent="0.2">
      <c r="A13" s="95" t="s">
        <v>93</v>
      </c>
      <c r="B13" s="95"/>
      <c r="C13" s="95"/>
      <c r="D13" s="92"/>
      <c r="E13" s="96">
        <f t="shared" ref="E13:Q13" si="1">SUM(E11:E12)</f>
        <v>0</v>
      </c>
      <c r="F13" s="96">
        <f t="shared" si="1"/>
        <v>0</v>
      </c>
      <c r="G13" s="96">
        <f t="shared" si="1"/>
        <v>0</v>
      </c>
      <c r="H13" s="96">
        <f t="shared" si="1"/>
        <v>0</v>
      </c>
      <c r="I13" s="96">
        <f t="shared" si="1"/>
        <v>0</v>
      </c>
      <c r="J13" s="96">
        <f t="shared" si="1"/>
        <v>0</v>
      </c>
      <c r="K13" s="96">
        <f t="shared" si="1"/>
        <v>0</v>
      </c>
      <c r="L13" s="96">
        <f t="shared" si="1"/>
        <v>0</v>
      </c>
      <c r="M13" s="96">
        <f t="shared" si="1"/>
        <v>0</v>
      </c>
      <c r="N13" s="96">
        <f t="shared" si="1"/>
        <v>0</v>
      </c>
      <c r="O13" s="96">
        <f t="shared" si="1"/>
        <v>0</v>
      </c>
      <c r="P13" s="96">
        <f t="shared" si="1"/>
        <v>0</v>
      </c>
      <c r="Q13" s="96">
        <f t="shared" si="1"/>
        <v>0</v>
      </c>
    </row>
    <row r="14" spans="1:17" ht="12.75" customHeight="1" x14ac:dyDescent="0.2">
      <c r="A14" s="95"/>
      <c r="B14" s="95"/>
      <c r="C14" s="95"/>
      <c r="D14" s="92"/>
      <c r="E14" s="96"/>
      <c r="F14" s="96"/>
      <c r="G14" s="96"/>
      <c r="H14" s="96"/>
      <c r="I14" s="96"/>
      <c r="J14" s="96"/>
      <c r="K14" s="96"/>
      <c r="L14" s="96"/>
      <c r="M14" s="96"/>
      <c r="N14" s="96"/>
      <c r="O14" s="96"/>
      <c r="P14" s="96"/>
      <c r="Q14" s="96"/>
    </row>
    <row r="15" spans="1:17" ht="12.75" customHeight="1" x14ac:dyDescent="0.2">
      <c r="A15" s="95" t="s">
        <v>94</v>
      </c>
      <c r="B15" s="95"/>
      <c r="C15" s="95"/>
      <c r="D15" s="92"/>
      <c r="E15" s="96"/>
      <c r="F15" s="96"/>
      <c r="G15" s="96"/>
      <c r="H15" s="96"/>
      <c r="I15" s="96"/>
      <c r="J15" s="96"/>
      <c r="K15" s="96"/>
      <c r="L15" s="96"/>
      <c r="M15" s="96"/>
      <c r="N15" s="96"/>
      <c r="O15" s="96"/>
      <c r="P15" s="96"/>
      <c r="Q15" s="96"/>
    </row>
    <row r="16" spans="1:17" ht="12.75" customHeight="1" x14ac:dyDescent="0.2">
      <c r="A16" s="95"/>
      <c r="B16" s="1" t="s">
        <v>113</v>
      </c>
      <c r="C16" s="1"/>
      <c r="D16" s="92"/>
      <c r="E16" s="96"/>
      <c r="F16" s="96"/>
      <c r="G16" s="96"/>
      <c r="H16" s="96"/>
      <c r="I16" s="96"/>
      <c r="J16" s="96"/>
      <c r="K16" s="96"/>
      <c r="L16" s="96"/>
      <c r="M16" s="96"/>
      <c r="N16" s="96"/>
      <c r="O16" s="96"/>
      <c r="P16" s="96"/>
      <c r="Q16" s="96"/>
    </row>
    <row r="17" spans="1:17" ht="12.75" customHeight="1" x14ac:dyDescent="0.2">
      <c r="A17" s="95"/>
      <c r="B17" s="1"/>
      <c r="C17" s="95" t="s">
        <v>204</v>
      </c>
      <c r="D17" s="92"/>
      <c r="E17" s="108">
        <v>0</v>
      </c>
      <c r="F17" s="108">
        <v>0</v>
      </c>
      <c r="G17" s="108">
        <v>0</v>
      </c>
      <c r="H17" s="108">
        <v>0</v>
      </c>
      <c r="I17" s="108">
        <v>0</v>
      </c>
      <c r="J17" s="108">
        <v>0</v>
      </c>
      <c r="K17" s="108">
        <v>0</v>
      </c>
      <c r="L17" s="108">
        <v>0</v>
      </c>
      <c r="M17" s="108">
        <v>0</v>
      </c>
      <c r="N17" s="108">
        <v>0</v>
      </c>
      <c r="O17" s="108">
        <v>0</v>
      </c>
      <c r="P17" s="108">
        <v>0</v>
      </c>
      <c r="Q17" s="96">
        <f>SUM(E17:P17)</f>
        <v>0</v>
      </c>
    </row>
    <row r="18" spans="1:17" ht="12.75" customHeight="1" x14ac:dyDescent="0.2">
      <c r="A18" s="95"/>
      <c r="B18" s="1"/>
      <c r="C18" s="95" t="s">
        <v>205</v>
      </c>
      <c r="D18" s="92"/>
      <c r="E18" s="108">
        <v>0</v>
      </c>
      <c r="F18" s="108">
        <v>0</v>
      </c>
      <c r="G18" s="108">
        <v>0</v>
      </c>
      <c r="H18" s="108">
        <v>0</v>
      </c>
      <c r="I18" s="108">
        <v>0</v>
      </c>
      <c r="J18" s="108">
        <v>0</v>
      </c>
      <c r="K18" s="108">
        <v>0</v>
      </c>
      <c r="L18" s="108">
        <v>0</v>
      </c>
      <c r="M18" s="108">
        <v>0</v>
      </c>
      <c r="N18" s="108">
        <v>0</v>
      </c>
      <c r="O18" s="108">
        <v>0</v>
      </c>
      <c r="P18" s="108">
        <v>0</v>
      </c>
      <c r="Q18" s="96">
        <f>SUM(E18:P18)</f>
        <v>0</v>
      </c>
    </row>
    <row r="19" spans="1:17" ht="12.75" customHeight="1" x14ac:dyDescent="0.2">
      <c r="A19" s="95"/>
      <c r="B19" s="95"/>
      <c r="C19" s="95" t="s">
        <v>82</v>
      </c>
      <c r="D19" s="92"/>
      <c r="E19" s="96">
        <f>('6. Cash Receipts-Disbursements'!G15*'15. Income Statement (3)'!E24)+('6. Cash Receipts-Disbursements'!G16*'12. Income Statement (2)'!P24)+('6. Cash Receipts-Disbursements'!G17*'12. Income Statement (2)'!O15)</f>
        <v>0</v>
      </c>
      <c r="F19" s="96">
        <f>('6. Cash Receipts-Disbursements'!G15*'15. Income Statement (3)'!F24)+('6. Cash Receipts-Disbursements'!G16*'15. Income Statement (3)'!E24)+('6. Cash Receipts-Disbursements'!G17*'12. Income Statement (2)'!P24)</f>
        <v>0</v>
      </c>
      <c r="G19" s="96">
        <f>('6. Cash Receipts-Disbursements'!$G$15*'15. Income Statement (3)'!G24)+('6. Cash Receipts-Disbursements'!$G$16*'15. Income Statement (3)'!F24)+('6. Cash Receipts-Disbursements'!$G$17*'15. Income Statement (3)'!E24)</f>
        <v>0</v>
      </c>
      <c r="H19" s="96">
        <f>('6. Cash Receipts-Disbursements'!$G$15*'15. Income Statement (3)'!H24)+('6. Cash Receipts-Disbursements'!$G$16*'15. Income Statement (3)'!G24)+('6. Cash Receipts-Disbursements'!$G$17*'15. Income Statement (3)'!F24)</f>
        <v>0</v>
      </c>
      <c r="I19" s="96">
        <f>('6. Cash Receipts-Disbursements'!$G$15*'15. Income Statement (3)'!I24)+('6. Cash Receipts-Disbursements'!$G$16*'15. Income Statement (3)'!H24)+('6. Cash Receipts-Disbursements'!$G$17*'15. Income Statement (3)'!G24)</f>
        <v>0</v>
      </c>
      <c r="J19" s="96">
        <f>('6. Cash Receipts-Disbursements'!$G$15*'15. Income Statement (3)'!J24)+('6. Cash Receipts-Disbursements'!$G$16*'15. Income Statement (3)'!I24)+('6. Cash Receipts-Disbursements'!$G$17*'15. Income Statement (3)'!H24)</f>
        <v>0</v>
      </c>
      <c r="K19" s="96">
        <f>('6. Cash Receipts-Disbursements'!$G$15*'15. Income Statement (3)'!K24)+('6. Cash Receipts-Disbursements'!$G$16*'15. Income Statement (3)'!J24)+('6. Cash Receipts-Disbursements'!$G$17*'15. Income Statement (3)'!I24)</f>
        <v>0</v>
      </c>
      <c r="L19" s="96">
        <f>('6. Cash Receipts-Disbursements'!$G$15*'15. Income Statement (3)'!L24)+('6. Cash Receipts-Disbursements'!$G$16*'15. Income Statement (3)'!K24)+('6. Cash Receipts-Disbursements'!$G$17*'15. Income Statement (3)'!J24)</f>
        <v>0</v>
      </c>
      <c r="M19" s="96">
        <f>('6. Cash Receipts-Disbursements'!$G$15*'15. Income Statement (3)'!M24)+('6. Cash Receipts-Disbursements'!$G$16*'15. Income Statement (3)'!L24)+('6. Cash Receipts-Disbursements'!$G$17*'15. Income Statement (3)'!K24)</f>
        <v>0</v>
      </c>
      <c r="N19" s="96">
        <f>('6. Cash Receipts-Disbursements'!$G$15*'15. Income Statement (3)'!N24)+('6. Cash Receipts-Disbursements'!$G$16*'15. Income Statement (3)'!M24)+('6. Cash Receipts-Disbursements'!$G$17*'15. Income Statement (3)'!L24)</f>
        <v>0</v>
      </c>
      <c r="O19" s="96">
        <f>('6. Cash Receipts-Disbursements'!$G$15*'15. Income Statement (3)'!O24)+('6. Cash Receipts-Disbursements'!$G$16*'15. Income Statement (3)'!N24)+('6. Cash Receipts-Disbursements'!$G$17*'15. Income Statement (3)'!M24)</f>
        <v>0</v>
      </c>
      <c r="P19" s="96">
        <f>('6. Cash Receipts-Disbursements'!$G$15*'15. Income Statement (3)'!P24)+('6. Cash Receipts-Disbursements'!$G$16*'15. Income Statement (3)'!O24)+('6. Cash Receipts-Disbursements'!$G$17*'15. Income Statement (3)'!N24)</f>
        <v>0</v>
      </c>
      <c r="Q19" s="96">
        <f>SUM(E19:P19)</f>
        <v>0</v>
      </c>
    </row>
    <row r="20" spans="1:17" ht="12.75" customHeight="1" x14ac:dyDescent="0.2">
      <c r="A20" s="95"/>
      <c r="B20" s="95" t="s">
        <v>95</v>
      </c>
      <c r="C20" s="95"/>
      <c r="D20" s="92"/>
      <c r="E20" s="96"/>
      <c r="F20" s="96"/>
      <c r="G20" s="96"/>
      <c r="H20" s="96"/>
      <c r="I20" s="96"/>
      <c r="J20" s="96"/>
      <c r="K20" s="96"/>
      <c r="L20" s="96"/>
      <c r="M20" s="96"/>
      <c r="N20" s="96"/>
      <c r="O20" s="96"/>
      <c r="P20" s="96"/>
      <c r="Q20" s="96"/>
    </row>
    <row r="21" spans="1:17" ht="12.75" customHeight="1" x14ac:dyDescent="0.2">
      <c r="A21" s="95"/>
      <c r="B21" s="95"/>
      <c r="C21" s="95" t="str">
        <f>'8. Income Statement'!A29</f>
        <v>Salaries and Wages</v>
      </c>
      <c r="D21" s="92"/>
      <c r="E21" s="96">
        <f>'15. Income Statement (3)'!E35</f>
        <v>0</v>
      </c>
      <c r="F21" s="96">
        <f>'15. Income Statement (3)'!F35</f>
        <v>0</v>
      </c>
      <c r="G21" s="96">
        <f>'15. Income Statement (3)'!G35</f>
        <v>0</v>
      </c>
      <c r="H21" s="96">
        <f>'15. Income Statement (3)'!H35</f>
        <v>0</v>
      </c>
      <c r="I21" s="96">
        <f>'15. Income Statement (3)'!I35</f>
        <v>0</v>
      </c>
      <c r="J21" s="96">
        <f>'15. Income Statement (3)'!J35</f>
        <v>0</v>
      </c>
      <c r="K21" s="96">
        <f>'15. Income Statement (3)'!K35</f>
        <v>0</v>
      </c>
      <c r="L21" s="96">
        <f>'15. Income Statement (3)'!L35</f>
        <v>0</v>
      </c>
      <c r="M21" s="96">
        <f>'15. Income Statement (3)'!M35</f>
        <v>0</v>
      </c>
      <c r="N21" s="96">
        <f>'15. Income Statement (3)'!N35</f>
        <v>0</v>
      </c>
      <c r="O21" s="96">
        <f>'15. Income Statement (3)'!O35</f>
        <v>0</v>
      </c>
      <c r="P21" s="96">
        <f>'15. Income Statement (3)'!P35</f>
        <v>0</v>
      </c>
      <c r="Q21" s="96">
        <f t="shared" ref="Q21:Q28" si="2">SUM(E21:P21)</f>
        <v>0</v>
      </c>
    </row>
    <row r="22" spans="1:17" ht="12.75" customHeight="1" x14ac:dyDescent="0.2">
      <c r="A22" s="95"/>
      <c r="B22" s="95"/>
      <c r="C22" s="95" t="str">
        <f>'8. Income Statement'!A38</f>
        <v>Fixed Business Expenses</v>
      </c>
      <c r="D22" s="92"/>
      <c r="E22" s="96">
        <f>'15. Income Statement (3)'!E58</f>
        <v>0</v>
      </c>
      <c r="F22" s="96">
        <f>'15. Income Statement (3)'!F58</f>
        <v>0</v>
      </c>
      <c r="G22" s="96">
        <f>'15. Income Statement (3)'!G58</f>
        <v>0</v>
      </c>
      <c r="H22" s="96">
        <f>'15. Income Statement (3)'!H58</f>
        <v>0</v>
      </c>
      <c r="I22" s="96">
        <f>'15. Income Statement (3)'!I58</f>
        <v>0</v>
      </c>
      <c r="J22" s="96">
        <f>'15. Income Statement (3)'!J58</f>
        <v>0</v>
      </c>
      <c r="K22" s="96">
        <f>'15. Income Statement (3)'!K58</f>
        <v>0</v>
      </c>
      <c r="L22" s="96">
        <f>'15. Income Statement (3)'!L58</f>
        <v>0</v>
      </c>
      <c r="M22" s="96">
        <f>'15. Income Statement (3)'!M58</f>
        <v>0</v>
      </c>
      <c r="N22" s="96">
        <f>'15. Income Statement (3)'!N58</f>
        <v>0</v>
      </c>
      <c r="O22" s="96">
        <f>'15. Income Statement (3)'!O58</f>
        <v>0</v>
      </c>
      <c r="P22" s="96">
        <f>'15. Income Statement (3)'!P58</f>
        <v>0</v>
      </c>
      <c r="Q22" s="96">
        <f t="shared" si="2"/>
        <v>0</v>
      </c>
    </row>
    <row r="23" spans="1:17" ht="12.75" customHeight="1" x14ac:dyDescent="0.2">
      <c r="A23" s="95"/>
      <c r="B23" s="95"/>
      <c r="C23" s="95" t="s">
        <v>101</v>
      </c>
      <c r="D23" s="92"/>
      <c r="E23" s="96">
        <v>0</v>
      </c>
      <c r="F23" s="96">
        <v>0</v>
      </c>
      <c r="G23" s="96">
        <f>SUM('15. Income Statement (3)'!E70:G70)</f>
        <v>0</v>
      </c>
      <c r="H23" s="96">
        <v>0</v>
      </c>
      <c r="I23" s="96">
        <v>0</v>
      </c>
      <c r="J23" s="96">
        <f>SUM('15. Income Statement (3)'!H70:J70)</f>
        <v>0</v>
      </c>
      <c r="K23" s="96">
        <v>0</v>
      </c>
      <c r="L23" s="96">
        <v>0</v>
      </c>
      <c r="M23" s="96">
        <f>SUM('15. Income Statement (3)'!K70:M70)</f>
        <v>0</v>
      </c>
      <c r="N23" s="96">
        <v>0</v>
      </c>
      <c r="O23" s="96">
        <v>0</v>
      </c>
      <c r="P23" s="96">
        <f>SUM('15. Income Statement (3)'!N70:P70)</f>
        <v>0</v>
      </c>
      <c r="Q23" s="96">
        <f t="shared" si="2"/>
        <v>0</v>
      </c>
    </row>
    <row r="24" spans="1:17" ht="12.75" customHeight="1" x14ac:dyDescent="0.2">
      <c r="A24" s="95"/>
      <c r="B24" s="95" t="s">
        <v>96</v>
      </c>
      <c r="C24" s="95"/>
      <c r="D24" s="92"/>
      <c r="E24" s="96"/>
      <c r="F24" s="96"/>
      <c r="G24" s="96"/>
      <c r="H24" s="96"/>
      <c r="I24" s="96"/>
      <c r="J24" s="96"/>
      <c r="K24" s="96"/>
      <c r="L24" s="96"/>
      <c r="M24" s="96"/>
      <c r="N24" s="96"/>
      <c r="O24" s="96"/>
      <c r="P24" s="96"/>
      <c r="Q24" s="96">
        <f t="shared" si="2"/>
        <v>0</v>
      </c>
    </row>
    <row r="25" spans="1:17" ht="12.75" customHeight="1" x14ac:dyDescent="0.2">
      <c r="A25" s="95"/>
      <c r="B25" s="95"/>
      <c r="C25" s="95" t="s">
        <v>97</v>
      </c>
      <c r="D25" s="92"/>
      <c r="E25" s="96">
        <f>'1. Required Start-Up Funds'!J50</f>
        <v>0</v>
      </c>
      <c r="F25" s="96">
        <f t="shared" ref="F25:P25" si="3">E25</f>
        <v>0</v>
      </c>
      <c r="G25" s="96">
        <f t="shared" si="3"/>
        <v>0</v>
      </c>
      <c r="H25" s="96">
        <f t="shared" si="3"/>
        <v>0</v>
      </c>
      <c r="I25" s="96">
        <f t="shared" si="3"/>
        <v>0</v>
      </c>
      <c r="J25" s="96">
        <f t="shared" si="3"/>
        <v>0</v>
      </c>
      <c r="K25" s="96">
        <f t="shared" si="3"/>
        <v>0</v>
      </c>
      <c r="L25" s="96">
        <f t="shared" si="3"/>
        <v>0</v>
      </c>
      <c r="M25" s="96">
        <f t="shared" si="3"/>
        <v>0</v>
      </c>
      <c r="N25" s="96">
        <f t="shared" si="3"/>
        <v>0</v>
      </c>
      <c r="O25" s="96">
        <f t="shared" si="3"/>
        <v>0</v>
      </c>
      <c r="P25" s="96">
        <f t="shared" si="3"/>
        <v>0</v>
      </c>
      <c r="Q25" s="96">
        <f t="shared" si="2"/>
        <v>0</v>
      </c>
    </row>
    <row r="26" spans="1:17" ht="12.75" customHeight="1" x14ac:dyDescent="0.2">
      <c r="A26" s="95"/>
      <c r="B26" s="95"/>
      <c r="C26" s="95" t="s">
        <v>98</v>
      </c>
      <c r="D26" s="92"/>
      <c r="E26" s="96">
        <f>'6. Cash Receipts-Disbursements'!G22/12*'13. Cash Flow Statement (2)'!P40</f>
        <v>0</v>
      </c>
      <c r="F26" s="96">
        <f>'6. Cash Receipts-Disbursements'!G22/12*'16. Cash Flow Statement (3)'!E40</f>
        <v>0</v>
      </c>
      <c r="G26" s="96">
        <f>('6. Cash Receipts-Disbursements'!$G$22/12)*F40</f>
        <v>0</v>
      </c>
      <c r="H26" s="96">
        <f>('6. Cash Receipts-Disbursements'!$G$22/12)*G40</f>
        <v>0</v>
      </c>
      <c r="I26" s="96">
        <f>('6. Cash Receipts-Disbursements'!$G$22/12)*H40</f>
        <v>0</v>
      </c>
      <c r="J26" s="96">
        <f>('6. Cash Receipts-Disbursements'!$G$22/12)*I40</f>
        <v>0</v>
      </c>
      <c r="K26" s="96">
        <f>('6. Cash Receipts-Disbursements'!$G$22/12)*J40</f>
        <v>0</v>
      </c>
      <c r="L26" s="96">
        <f>('6. Cash Receipts-Disbursements'!$G$22/12)*K40</f>
        <v>0</v>
      </c>
      <c r="M26" s="96">
        <f>('6. Cash Receipts-Disbursements'!$G$22/12)*L40</f>
        <v>0</v>
      </c>
      <c r="N26" s="96">
        <f>('6. Cash Receipts-Disbursements'!$G$22/12)*M40</f>
        <v>0</v>
      </c>
      <c r="O26" s="96">
        <f>('6. Cash Receipts-Disbursements'!$G$22/12)*N40</f>
        <v>0</v>
      </c>
      <c r="P26" s="96">
        <f>('6. Cash Receipts-Disbursements'!$G$22/12)*O40</f>
        <v>0</v>
      </c>
      <c r="Q26" s="96">
        <f t="shared" si="2"/>
        <v>0</v>
      </c>
    </row>
    <row r="27" spans="1:17" ht="12.75" customHeight="1" x14ac:dyDescent="0.2">
      <c r="A27" s="95"/>
      <c r="B27" s="95"/>
      <c r="C27" s="95" t="s">
        <v>99</v>
      </c>
      <c r="D27" s="92"/>
      <c r="E27" s="108">
        <v>0</v>
      </c>
      <c r="F27" s="108">
        <v>0</v>
      </c>
      <c r="G27" s="108">
        <v>0</v>
      </c>
      <c r="H27" s="108">
        <v>0</v>
      </c>
      <c r="I27" s="108">
        <v>0</v>
      </c>
      <c r="J27" s="108">
        <v>0</v>
      </c>
      <c r="K27" s="108">
        <v>0</v>
      </c>
      <c r="L27" s="108">
        <v>0</v>
      </c>
      <c r="M27" s="108">
        <v>0</v>
      </c>
      <c r="N27" s="108">
        <v>0</v>
      </c>
      <c r="O27" s="108">
        <v>0</v>
      </c>
      <c r="P27" s="108">
        <v>0</v>
      </c>
      <c r="Q27" s="96">
        <f t="shared" si="2"/>
        <v>0</v>
      </c>
    </row>
    <row r="28" spans="1:17" ht="12.75" customHeight="1" thickBot="1" x14ac:dyDescent="0.25">
      <c r="A28" s="1"/>
      <c r="B28" s="1"/>
      <c r="C28" s="1" t="s">
        <v>100</v>
      </c>
      <c r="D28" s="40"/>
      <c r="E28" s="109">
        <v>0</v>
      </c>
      <c r="F28" s="109">
        <v>0</v>
      </c>
      <c r="G28" s="109">
        <v>0</v>
      </c>
      <c r="H28" s="109">
        <v>0</v>
      </c>
      <c r="I28" s="109">
        <v>0</v>
      </c>
      <c r="J28" s="109">
        <v>0</v>
      </c>
      <c r="K28" s="109">
        <v>0</v>
      </c>
      <c r="L28" s="109">
        <v>0</v>
      </c>
      <c r="M28" s="109">
        <v>0</v>
      </c>
      <c r="N28" s="109">
        <v>0</v>
      </c>
      <c r="O28" s="109">
        <v>0</v>
      </c>
      <c r="P28" s="109">
        <v>0</v>
      </c>
      <c r="Q28" s="52">
        <f t="shared" si="2"/>
        <v>0</v>
      </c>
    </row>
    <row r="29" spans="1:17" ht="12.75" customHeight="1" x14ac:dyDescent="0.2">
      <c r="A29" s="1" t="s">
        <v>102</v>
      </c>
      <c r="B29" s="1"/>
      <c r="C29" s="1"/>
      <c r="D29" s="40"/>
      <c r="E29" s="48">
        <f t="shared" ref="E29:Q29" si="4">SUM(E17:E28)</f>
        <v>0</v>
      </c>
      <c r="F29" s="48">
        <f t="shared" si="4"/>
        <v>0</v>
      </c>
      <c r="G29" s="48">
        <f t="shared" si="4"/>
        <v>0</v>
      </c>
      <c r="H29" s="48">
        <f t="shared" si="4"/>
        <v>0</v>
      </c>
      <c r="I29" s="48">
        <f t="shared" si="4"/>
        <v>0</v>
      </c>
      <c r="J29" s="48">
        <f t="shared" si="4"/>
        <v>0</v>
      </c>
      <c r="K29" s="48">
        <f t="shared" si="4"/>
        <v>0</v>
      </c>
      <c r="L29" s="48">
        <f t="shared" si="4"/>
        <v>0</v>
      </c>
      <c r="M29" s="48">
        <f t="shared" si="4"/>
        <v>0</v>
      </c>
      <c r="N29" s="48">
        <f t="shared" si="4"/>
        <v>0</v>
      </c>
      <c r="O29" s="48">
        <f t="shared" si="4"/>
        <v>0</v>
      </c>
      <c r="P29" s="48">
        <f t="shared" si="4"/>
        <v>0</v>
      </c>
      <c r="Q29" s="48">
        <f t="shared" si="4"/>
        <v>0</v>
      </c>
    </row>
    <row r="30" spans="1:17" ht="12.75" customHeight="1" x14ac:dyDescent="0.2">
      <c r="A30" s="1"/>
      <c r="B30" s="1"/>
      <c r="C30" s="1"/>
      <c r="D30" s="40"/>
      <c r="E30" s="48"/>
      <c r="F30" s="48"/>
      <c r="G30" s="48"/>
      <c r="H30" s="48"/>
      <c r="I30" s="48"/>
      <c r="J30" s="48"/>
      <c r="K30" s="48"/>
      <c r="L30" s="48"/>
      <c r="M30" s="48"/>
      <c r="N30" s="48"/>
      <c r="O30" s="48"/>
      <c r="P30" s="48"/>
      <c r="Q30" s="48"/>
    </row>
    <row r="31" spans="1:17" ht="12.75" customHeight="1" x14ac:dyDescent="0.2">
      <c r="A31" s="1" t="s">
        <v>104</v>
      </c>
      <c r="B31" s="1"/>
      <c r="C31" s="1"/>
      <c r="D31" s="40"/>
      <c r="E31" s="48">
        <f t="shared" ref="E31:Q31" si="5">E13-E29</f>
        <v>0</v>
      </c>
      <c r="F31" s="48">
        <f t="shared" si="5"/>
        <v>0</v>
      </c>
      <c r="G31" s="48">
        <f t="shared" si="5"/>
        <v>0</v>
      </c>
      <c r="H31" s="48">
        <f t="shared" si="5"/>
        <v>0</v>
      </c>
      <c r="I31" s="48">
        <f t="shared" si="5"/>
        <v>0</v>
      </c>
      <c r="J31" s="48">
        <f t="shared" si="5"/>
        <v>0</v>
      </c>
      <c r="K31" s="48">
        <f t="shared" si="5"/>
        <v>0</v>
      </c>
      <c r="L31" s="48">
        <f t="shared" si="5"/>
        <v>0</v>
      </c>
      <c r="M31" s="48">
        <f t="shared" si="5"/>
        <v>0</v>
      </c>
      <c r="N31" s="48">
        <f t="shared" si="5"/>
        <v>0</v>
      </c>
      <c r="O31" s="48">
        <f t="shared" si="5"/>
        <v>0</v>
      </c>
      <c r="P31" s="48">
        <f t="shared" si="5"/>
        <v>0</v>
      </c>
      <c r="Q31" s="48">
        <f t="shared" si="5"/>
        <v>0</v>
      </c>
    </row>
    <row r="32" spans="1:17" ht="12.75" customHeight="1" x14ac:dyDescent="0.2">
      <c r="A32" s="1"/>
      <c r="B32" s="1"/>
      <c r="C32" s="1"/>
      <c r="D32" s="40"/>
      <c r="E32" s="48"/>
      <c r="F32" s="48"/>
      <c r="G32" s="48"/>
      <c r="H32" s="48"/>
      <c r="I32" s="48"/>
      <c r="J32" s="48"/>
      <c r="K32" s="48"/>
      <c r="L32" s="48"/>
      <c r="M32" s="48"/>
      <c r="N32" s="48"/>
      <c r="O32" s="48"/>
      <c r="P32" s="48"/>
      <c r="Q32" s="48"/>
    </row>
    <row r="33" spans="1:17" ht="12.75" customHeight="1" thickBot="1" x14ac:dyDescent="0.25">
      <c r="A33" s="1" t="s">
        <v>103</v>
      </c>
      <c r="B33" s="1"/>
      <c r="C33" s="1"/>
      <c r="D33" s="40"/>
      <c r="E33" s="52">
        <f t="shared" ref="E33:P33" si="6">E8+E31</f>
        <v>0</v>
      </c>
      <c r="F33" s="52">
        <f t="shared" si="6"/>
        <v>0</v>
      </c>
      <c r="G33" s="52">
        <f t="shared" si="6"/>
        <v>0</v>
      </c>
      <c r="H33" s="52">
        <f t="shared" si="6"/>
        <v>0</v>
      </c>
      <c r="I33" s="52">
        <f t="shared" si="6"/>
        <v>0</v>
      </c>
      <c r="J33" s="52">
        <f t="shared" si="6"/>
        <v>0</v>
      </c>
      <c r="K33" s="52">
        <f t="shared" si="6"/>
        <v>0</v>
      </c>
      <c r="L33" s="52">
        <f t="shared" si="6"/>
        <v>0</v>
      </c>
      <c r="M33" s="52">
        <f t="shared" si="6"/>
        <v>0</v>
      </c>
      <c r="N33" s="52">
        <f t="shared" si="6"/>
        <v>0</v>
      </c>
      <c r="O33" s="52">
        <f t="shared" si="6"/>
        <v>0</v>
      </c>
      <c r="P33" s="52">
        <f t="shared" si="6"/>
        <v>0</v>
      </c>
      <c r="Q33" s="52"/>
    </row>
    <row r="34" spans="1:17" ht="12.75" customHeight="1" x14ac:dyDescent="0.2">
      <c r="A34" s="1"/>
      <c r="B34" s="1"/>
      <c r="C34" s="1"/>
      <c r="D34" s="40"/>
      <c r="E34" s="48"/>
      <c r="F34" s="48"/>
      <c r="G34" s="48"/>
      <c r="H34" s="48"/>
      <c r="I34" s="48"/>
      <c r="J34" s="48"/>
      <c r="K34" s="48"/>
      <c r="L34" s="48"/>
      <c r="M34" s="48"/>
      <c r="N34" s="48"/>
      <c r="O34" s="48"/>
      <c r="P34" s="48"/>
      <c r="Q34" s="48"/>
    </row>
    <row r="35" spans="1:17" ht="12.75" customHeight="1" x14ac:dyDescent="0.2">
      <c r="A35" s="1" t="s">
        <v>105</v>
      </c>
      <c r="B35" s="1"/>
      <c r="C35" s="1"/>
      <c r="D35" s="40"/>
      <c r="E35" s="48">
        <f>IF((E33-'6. Cash Receipts-Disbursements'!$G$21)&lt;0,'6. Cash Receipts-Disbursements'!$G$21-'16. Cash Flow Statement (3)'!E33,0)</f>
        <v>0</v>
      </c>
      <c r="F35" s="48">
        <f>IF((F33-'6. Cash Receipts-Disbursements'!$G$21)&lt;0,'6. Cash Receipts-Disbursements'!$G$21-'16. Cash Flow Statement (3)'!F33,0)</f>
        <v>0</v>
      </c>
      <c r="G35" s="48">
        <f>IF((G33-'6. Cash Receipts-Disbursements'!$G$21)&lt;0,'6. Cash Receipts-Disbursements'!$G$21-'16. Cash Flow Statement (3)'!G33,0)</f>
        <v>0</v>
      </c>
      <c r="H35" s="48">
        <f>IF((H33-'6. Cash Receipts-Disbursements'!$G$21)&lt;0,'6. Cash Receipts-Disbursements'!$G$21-'16. Cash Flow Statement (3)'!H33,0)</f>
        <v>0</v>
      </c>
      <c r="I35" s="48">
        <f>IF((I33-'6. Cash Receipts-Disbursements'!$G$21)&lt;0,'6. Cash Receipts-Disbursements'!$G$21-'16. Cash Flow Statement (3)'!I33,0)</f>
        <v>0</v>
      </c>
      <c r="J35" s="48">
        <f>IF((J33-'6. Cash Receipts-Disbursements'!$G$21)&lt;0,'6. Cash Receipts-Disbursements'!$G$21-'16. Cash Flow Statement (3)'!J33,0)</f>
        <v>0</v>
      </c>
      <c r="K35" s="48">
        <f>IF((K33-'6. Cash Receipts-Disbursements'!$G$21)&lt;0,'6. Cash Receipts-Disbursements'!$G$21-'16. Cash Flow Statement (3)'!K33,0)</f>
        <v>0</v>
      </c>
      <c r="L35" s="48">
        <f>IF((L33-'6. Cash Receipts-Disbursements'!$G$21)&lt;0,'6. Cash Receipts-Disbursements'!$G$21-'16. Cash Flow Statement (3)'!L33,0)</f>
        <v>0</v>
      </c>
      <c r="M35" s="48">
        <f>IF((M33-'6. Cash Receipts-Disbursements'!$G$21)&lt;0,'6. Cash Receipts-Disbursements'!$G$21-'16. Cash Flow Statement (3)'!M33,0)</f>
        <v>0</v>
      </c>
      <c r="N35" s="48">
        <f>IF((N33-'6. Cash Receipts-Disbursements'!$G$21)&lt;0,'6. Cash Receipts-Disbursements'!$G$21-'16. Cash Flow Statement (3)'!N33,0)</f>
        <v>0</v>
      </c>
      <c r="O35" s="48">
        <f>IF((O33-'6. Cash Receipts-Disbursements'!$G$21)&lt;0,'6. Cash Receipts-Disbursements'!$G$21-'16. Cash Flow Statement (3)'!O33,0)</f>
        <v>0</v>
      </c>
      <c r="P35" s="48">
        <f>IF((P33-'6. Cash Receipts-Disbursements'!$G$21)&lt;0,'6. Cash Receipts-Disbursements'!$G$21-'16. Cash Flow Statement (3)'!P33,0)</f>
        <v>0</v>
      </c>
      <c r="Q35" s="48">
        <f>SUM(E35:P35)</f>
        <v>0</v>
      </c>
    </row>
    <row r="36" spans="1:17" ht="12.75" customHeight="1" thickBot="1" x14ac:dyDescent="0.25">
      <c r="A36" s="1"/>
      <c r="B36" s="1"/>
      <c r="C36" s="1"/>
      <c r="D36" s="40"/>
      <c r="E36" s="52"/>
      <c r="F36" s="52"/>
      <c r="G36" s="52"/>
      <c r="H36" s="52"/>
      <c r="I36" s="52"/>
      <c r="J36" s="52"/>
      <c r="K36" s="52"/>
      <c r="L36" s="52"/>
      <c r="M36" s="52"/>
      <c r="N36" s="52"/>
      <c r="O36" s="52"/>
      <c r="P36" s="52"/>
      <c r="Q36" s="52"/>
    </row>
    <row r="37" spans="1:17" ht="16.350000000000001" customHeight="1" thickBot="1" x14ac:dyDescent="0.25">
      <c r="A37" s="1" t="s">
        <v>106</v>
      </c>
      <c r="B37" s="1"/>
      <c r="C37" s="1"/>
      <c r="D37" s="40"/>
      <c r="E37" s="60">
        <f t="shared" ref="E37:P37" si="7">E33+E35</f>
        <v>0</v>
      </c>
      <c r="F37" s="60">
        <f t="shared" si="7"/>
        <v>0</v>
      </c>
      <c r="G37" s="60">
        <f t="shared" si="7"/>
        <v>0</v>
      </c>
      <c r="H37" s="60">
        <f t="shared" si="7"/>
        <v>0</v>
      </c>
      <c r="I37" s="60">
        <f t="shared" si="7"/>
        <v>0</v>
      </c>
      <c r="J37" s="60">
        <f t="shared" si="7"/>
        <v>0</v>
      </c>
      <c r="K37" s="60">
        <f t="shared" si="7"/>
        <v>0</v>
      </c>
      <c r="L37" s="60">
        <f t="shared" si="7"/>
        <v>0</v>
      </c>
      <c r="M37" s="60">
        <f t="shared" si="7"/>
        <v>0</v>
      </c>
      <c r="N37" s="60">
        <f t="shared" si="7"/>
        <v>0</v>
      </c>
      <c r="O37" s="60">
        <f t="shared" si="7"/>
        <v>0</v>
      </c>
      <c r="P37" s="60">
        <f t="shared" si="7"/>
        <v>0</v>
      </c>
      <c r="Q37" s="60"/>
    </row>
    <row r="38" spans="1:17" ht="12.75" customHeight="1" thickTop="1" x14ac:dyDescent="0.2">
      <c r="A38" s="1"/>
      <c r="B38" s="1"/>
      <c r="C38" s="1"/>
      <c r="D38" s="40"/>
      <c r="E38" s="48"/>
      <c r="F38" s="48"/>
      <c r="G38" s="48"/>
      <c r="H38" s="48"/>
      <c r="I38" s="48"/>
      <c r="J38" s="48"/>
      <c r="K38" s="48"/>
      <c r="L38" s="48"/>
      <c r="M38" s="48"/>
      <c r="N38" s="48"/>
      <c r="O38" s="48"/>
      <c r="P38" s="48"/>
      <c r="Q38" s="48"/>
    </row>
    <row r="39" spans="1:17" ht="12.75" customHeight="1" x14ac:dyDescent="0.2">
      <c r="A39" s="1"/>
      <c r="B39" s="1"/>
      <c r="C39" s="1"/>
      <c r="D39" s="40"/>
      <c r="E39" s="48"/>
      <c r="F39" s="48"/>
      <c r="G39" s="48"/>
      <c r="H39" s="48"/>
      <c r="I39" s="48"/>
      <c r="J39" s="48"/>
      <c r="K39" s="48"/>
      <c r="L39" s="48"/>
      <c r="M39" s="48"/>
      <c r="N39" s="48"/>
      <c r="O39" s="48"/>
      <c r="P39" s="48"/>
      <c r="Q39" s="48"/>
    </row>
    <row r="40" spans="1:17" ht="12.75" customHeight="1" x14ac:dyDescent="0.2">
      <c r="A40" s="1" t="s">
        <v>107</v>
      </c>
      <c r="B40" s="1"/>
      <c r="C40" s="1"/>
      <c r="D40" s="40"/>
      <c r="E40" s="96">
        <f>E35+'13. Cash Flow Statement (2)'!P40-'16. Cash Flow Statement (3)'!E27</f>
        <v>0</v>
      </c>
      <c r="F40" s="96">
        <f t="shared" ref="F40:P40" si="8">E40+F35-F27</f>
        <v>0</v>
      </c>
      <c r="G40" s="96">
        <f t="shared" si="8"/>
        <v>0</v>
      </c>
      <c r="H40" s="96">
        <f t="shared" si="8"/>
        <v>0</v>
      </c>
      <c r="I40" s="96">
        <f t="shared" si="8"/>
        <v>0</v>
      </c>
      <c r="J40" s="96">
        <f t="shared" si="8"/>
        <v>0</v>
      </c>
      <c r="K40" s="96">
        <f t="shared" si="8"/>
        <v>0</v>
      </c>
      <c r="L40" s="96">
        <f t="shared" si="8"/>
        <v>0</v>
      </c>
      <c r="M40" s="96">
        <f t="shared" si="8"/>
        <v>0</v>
      </c>
      <c r="N40" s="96">
        <f t="shared" si="8"/>
        <v>0</v>
      </c>
      <c r="O40" s="96">
        <f t="shared" si="8"/>
        <v>0</v>
      </c>
      <c r="P40" s="96">
        <f t="shared" si="8"/>
        <v>0</v>
      </c>
      <c r="Q40" s="96"/>
    </row>
    <row r="41" spans="1:17" ht="12.75" customHeight="1" x14ac:dyDescent="0.2">
      <c r="A41" s="1"/>
      <c r="B41" s="1"/>
      <c r="C41" s="1"/>
      <c r="D41" s="40"/>
      <c r="E41" s="40"/>
      <c r="F41" s="40"/>
      <c r="G41" s="40"/>
      <c r="H41" s="40"/>
      <c r="I41" s="40"/>
      <c r="J41" s="40"/>
      <c r="K41" s="40"/>
      <c r="L41" s="40"/>
      <c r="M41" s="40"/>
      <c r="N41" s="40"/>
      <c r="O41" s="40"/>
      <c r="P41" s="40"/>
      <c r="Q41" s="40"/>
    </row>
    <row r="42" spans="1:17" ht="12.75" customHeight="1" x14ac:dyDescent="0.2">
      <c r="A42" s="1"/>
      <c r="B42" s="1"/>
      <c r="C42" s="1"/>
      <c r="D42" s="40"/>
      <c r="E42" s="40"/>
      <c r="F42" s="40"/>
      <c r="G42" s="40"/>
      <c r="H42" s="40"/>
      <c r="I42" s="40"/>
      <c r="J42" s="40"/>
      <c r="K42" s="40"/>
      <c r="L42" s="40"/>
      <c r="M42" s="40"/>
      <c r="N42" s="40"/>
      <c r="O42" s="40"/>
      <c r="P42" s="40"/>
      <c r="Q42" s="40"/>
    </row>
    <row r="43" spans="1:17" ht="12.75" customHeight="1" x14ac:dyDescent="0.2">
      <c r="A43" s="1"/>
      <c r="B43" s="1"/>
      <c r="C43" s="1"/>
      <c r="D43" s="40"/>
      <c r="E43" s="40"/>
      <c r="F43" s="40"/>
      <c r="G43" s="40"/>
      <c r="H43" s="40"/>
      <c r="I43" s="40"/>
      <c r="J43" s="40"/>
      <c r="K43" s="40"/>
      <c r="L43" s="40"/>
      <c r="M43" s="40"/>
      <c r="N43" s="40"/>
      <c r="O43" s="40"/>
      <c r="P43" s="40"/>
      <c r="Q43" s="40"/>
    </row>
    <row r="44" spans="1:17" ht="12.75" customHeight="1" x14ac:dyDescent="0.2">
      <c r="A44" s="1"/>
      <c r="B44" s="1"/>
      <c r="C44" s="1"/>
      <c r="D44" s="40"/>
      <c r="E44" s="56"/>
      <c r="F44" s="40"/>
      <c r="G44" s="40"/>
      <c r="H44" s="40"/>
      <c r="I44" s="40"/>
      <c r="J44" s="40"/>
      <c r="K44" s="40"/>
      <c r="L44" s="40"/>
      <c r="M44" s="40"/>
      <c r="N44" s="40"/>
      <c r="O44" s="40"/>
      <c r="P44" s="40"/>
      <c r="Q44" s="40"/>
    </row>
    <row r="45" spans="1:17" ht="12.75" customHeight="1" x14ac:dyDescent="0.2">
      <c r="A45" s="1"/>
      <c r="B45" s="1"/>
      <c r="C45" s="1"/>
      <c r="D45" s="40"/>
      <c r="E45" s="40"/>
      <c r="F45" s="40"/>
      <c r="G45" s="40"/>
      <c r="H45" s="40"/>
      <c r="I45" s="40"/>
      <c r="J45" s="40"/>
      <c r="K45" s="40"/>
      <c r="L45" s="40"/>
      <c r="M45" s="40"/>
      <c r="N45" s="40"/>
      <c r="O45" s="40"/>
      <c r="P45" s="40"/>
      <c r="Q45" s="40"/>
    </row>
    <row r="46" spans="1:17" ht="12.75" customHeight="1" x14ac:dyDescent="0.2">
      <c r="A46" s="1"/>
      <c r="B46" s="1"/>
      <c r="C46" s="1"/>
      <c r="D46" s="40"/>
      <c r="E46" s="40"/>
      <c r="F46" s="40"/>
      <c r="G46" s="40"/>
      <c r="H46" s="40"/>
      <c r="I46" s="40"/>
      <c r="J46" s="40"/>
      <c r="K46" s="40"/>
      <c r="L46" s="40"/>
      <c r="M46" s="40"/>
      <c r="N46" s="40"/>
      <c r="O46" s="40"/>
      <c r="P46" s="40"/>
      <c r="Q46" s="40"/>
    </row>
    <row r="47" spans="1:17" ht="12.75" customHeight="1" x14ac:dyDescent="0.2">
      <c r="A47" s="1"/>
      <c r="B47" s="1"/>
      <c r="C47" s="1"/>
      <c r="D47" s="40"/>
      <c r="E47" s="40"/>
      <c r="F47" s="40"/>
      <c r="G47" s="40"/>
      <c r="H47" s="40"/>
      <c r="I47" s="40"/>
      <c r="J47" s="40"/>
      <c r="K47" s="40"/>
      <c r="L47" s="40"/>
      <c r="M47" s="40"/>
      <c r="N47" s="40"/>
      <c r="O47" s="40"/>
      <c r="P47" s="40"/>
      <c r="Q47" s="40"/>
    </row>
    <row r="48" spans="1:17" ht="12.75" customHeight="1" x14ac:dyDescent="0.2">
      <c r="A48" s="1"/>
      <c r="B48" s="1"/>
      <c r="C48" s="1"/>
      <c r="D48" s="40"/>
      <c r="E48" s="40"/>
      <c r="F48" s="40"/>
      <c r="G48" s="40"/>
      <c r="H48" s="40"/>
      <c r="I48" s="40"/>
      <c r="J48" s="40"/>
      <c r="K48" s="40"/>
      <c r="L48" s="40"/>
      <c r="M48" s="40"/>
      <c r="N48" s="40"/>
      <c r="O48" s="40"/>
      <c r="P48" s="40"/>
      <c r="Q48" s="40"/>
    </row>
    <row r="49" spans="1:17" ht="12.75" customHeight="1" x14ac:dyDescent="0.2">
      <c r="A49" s="1"/>
      <c r="B49" s="1"/>
      <c r="C49" s="1"/>
      <c r="D49" s="40"/>
      <c r="E49" s="40"/>
      <c r="F49" s="40"/>
      <c r="G49" s="40"/>
      <c r="H49" s="40"/>
      <c r="I49" s="40"/>
      <c r="J49" s="40"/>
      <c r="K49" s="40"/>
      <c r="L49" s="40"/>
      <c r="M49" s="40"/>
      <c r="N49" s="40"/>
      <c r="O49" s="40"/>
      <c r="P49" s="40"/>
      <c r="Q49" s="40"/>
    </row>
    <row r="50" spans="1:17" ht="12.75" customHeight="1" x14ac:dyDescent="0.2">
      <c r="A50" s="1"/>
      <c r="B50" s="1"/>
      <c r="C50" s="1"/>
      <c r="D50" s="40"/>
      <c r="E50" s="40"/>
      <c r="F50" s="40"/>
      <c r="G50" s="40"/>
      <c r="H50" s="40"/>
      <c r="I50" s="40"/>
      <c r="J50" s="40"/>
      <c r="K50" s="40"/>
      <c r="L50" s="40"/>
      <c r="M50" s="40"/>
      <c r="N50" s="40"/>
      <c r="O50" s="40"/>
      <c r="P50" s="40"/>
      <c r="Q50" s="40"/>
    </row>
    <row r="51" spans="1:17" ht="12.75" customHeight="1" x14ac:dyDescent="0.2">
      <c r="A51" s="1"/>
      <c r="B51" s="1"/>
      <c r="C51" s="1"/>
      <c r="D51" s="40"/>
      <c r="E51" s="40"/>
      <c r="F51" s="40"/>
      <c r="G51" s="40"/>
      <c r="H51" s="40"/>
      <c r="I51" s="40"/>
      <c r="J51" s="40"/>
      <c r="K51" s="40"/>
      <c r="L51" s="40"/>
      <c r="M51" s="40"/>
      <c r="N51" s="40"/>
      <c r="O51" s="40"/>
      <c r="P51" s="40"/>
      <c r="Q51" s="40"/>
    </row>
    <row r="52" spans="1:17" ht="12.75" customHeight="1" x14ac:dyDescent="0.2">
      <c r="A52" s="1"/>
      <c r="B52" s="1"/>
      <c r="C52" s="1"/>
      <c r="D52" s="40"/>
      <c r="E52" s="40"/>
      <c r="F52" s="40"/>
      <c r="G52" s="40"/>
      <c r="H52" s="40"/>
      <c r="I52" s="40"/>
      <c r="J52" s="40"/>
      <c r="K52" s="40"/>
      <c r="L52" s="40"/>
      <c r="M52" s="40"/>
      <c r="N52" s="40"/>
      <c r="O52" s="40"/>
      <c r="P52" s="40"/>
      <c r="Q52" s="40"/>
    </row>
    <row r="53" spans="1:17" ht="12.75" customHeight="1" x14ac:dyDescent="0.2"/>
    <row r="54" spans="1:17" ht="12.75" customHeight="1" x14ac:dyDescent="0.2">
      <c r="E54" s="18"/>
      <c r="F54" s="18"/>
      <c r="G54" s="18"/>
      <c r="H54" s="18"/>
      <c r="I54" s="18"/>
      <c r="J54" s="18"/>
      <c r="K54" s="18"/>
      <c r="L54" s="18"/>
      <c r="M54" s="18"/>
      <c r="N54" s="18"/>
      <c r="O54" s="18"/>
      <c r="P54" s="18"/>
      <c r="Q54" s="18"/>
    </row>
    <row r="55" spans="1:17" ht="12.75" customHeight="1" x14ac:dyDescent="0.2">
      <c r="E55" s="18"/>
      <c r="F55" s="18"/>
      <c r="G55" s="18"/>
      <c r="H55" s="18"/>
      <c r="I55" s="18"/>
      <c r="J55" s="18"/>
      <c r="K55" s="18"/>
      <c r="L55" s="18"/>
      <c r="M55" s="18"/>
      <c r="N55" s="18"/>
      <c r="O55" s="18"/>
      <c r="P55" s="18"/>
      <c r="Q55" s="18"/>
    </row>
    <row r="56" spans="1:17" ht="12.75" customHeight="1" x14ac:dyDescent="0.2">
      <c r="E56" s="18"/>
      <c r="F56" s="18"/>
      <c r="G56" s="18"/>
      <c r="H56" s="18"/>
      <c r="I56" s="18"/>
      <c r="J56" s="18"/>
      <c r="K56" s="18"/>
      <c r="L56" s="18"/>
      <c r="M56" s="18"/>
      <c r="N56" s="18"/>
      <c r="O56" s="18"/>
      <c r="P56" s="18"/>
      <c r="Q56" s="18"/>
    </row>
    <row r="57" spans="1:17" ht="12.75" customHeight="1" x14ac:dyDescent="0.2">
      <c r="D57" s="7"/>
      <c r="E57" s="18"/>
      <c r="F57" s="18"/>
      <c r="G57" s="18"/>
      <c r="H57" s="18"/>
      <c r="I57" s="18"/>
      <c r="J57" s="18"/>
      <c r="K57" s="18"/>
      <c r="L57" s="18"/>
      <c r="M57" s="18"/>
      <c r="N57" s="18"/>
      <c r="O57" s="18"/>
      <c r="P57" s="18"/>
      <c r="Q57" s="18"/>
    </row>
    <row r="58" spans="1:17" ht="12.75" customHeight="1" x14ac:dyDescent="0.2">
      <c r="D58" s="7"/>
      <c r="E58" s="18"/>
      <c r="F58" s="18"/>
      <c r="G58" s="18"/>
      <c r="H58" s="18"/>
      <c r="I58" s="18"/>
      <c r="J58" s="18"/>
      <c r="K58" s="18"/>
      <c r="L58" s="18"/>
      <c r="M58" s="18"/>
      <c r="N58" s="18"/>
      <c r="O58" s="18"/>
      <c r="P58" s="18"/>
      <c r="Q58" s="18"/>
    </row>
    <row r="59" spans="1:17" ht="12.75" customHeight="1" x14ac:dyDescent="0.2">
      <c r="D59" s="7"/>
      <c r="E59" s="18"/>
      <c r="F59" s="18"/>
      <c r="G59" s="18"/>
      <c r="H59" s="18"/>
      <c r="I59" s="18"/>
      <c r="J59" s="18"/>
      <c r="K59" s="18"/>
      <c r="L59" s="18"/>
      <c r="M59" s="18"/>
      <c r="N59" s="18"/>
      <c r="O59" s="18"/>
      <c r="P59" s="18"/>
      <c r="Q59" s="18"/>
    </row>
    <row r="60" spans="1:17" ht="12.75" customHeight="1" x14ac:dyDescent="0.2">
      <c r="D60" s="7"/>
      <c r="E60" s="18"/>
      <c r="F60" s="18"/>
      <c r="G60" s="18"/>
      <c r="H60" s="18"/>
      <c r="I60" s="18"/>
      <c r="J60" s="18"/>
      <c r="K60" s="18"/>
      <c r="L60" s="18"/>
      <c r="M60" s="18"/>
      <c r="N60" s="18"/>
      <c r="O60" s="18"/>
      <c r="P60" s="18"/>
      <c r="Q60" s="18"/>
    </row>
    <row r="61" spans="1:17" ht="12.75" customHeight="1" x14ac:dyDescent="0.2">
      <c r="D61" s="7"/>
      <c r="E61" s="18"/>
      <c r="F61" s="18"/>
      <c r="G61" s="18"/>
      <c r="H61" s="18"/>
      <c r="I61" s="18"/>
      <c r="J61" s="18"/>
      <c r="K61" s="18"/>
      <c r="L61" s="18"/>
      <c r="M61" s="18"/>
      <c r="N61" s="18"/>
      <c r="O61" s="18"/>
      <c r="P61" s="18"/>
      <c r="Q61" s="18"/>
    </row>
    <row r="62" spans="1:17" ht="12.75" customHeight="1" x14ac:dyDescent="0.2">
      <c r="E62" s="18"/>
      <c r="F62" s="18"/>
      <c r="G62" s="18"/>
      <c r="H62" s="18"/>
      <c r="I62" s="18"/>
      <c r="J62" s="18"/>
      <c r="K62" s="18"/>
      <c r="L62" s="18"/>
      <c r="M62" s="18"/>
      <c r="N62" s="18"/>
      <c r="O62" s="18"/>
      <c r="P62" s="18"/>
      <c r="Q62" s="18"/>
    </row>
    <row r="63" spans="1:17" ht="12.75" customHeight="1" x14ac:dyDescent="0.2">
      <c r="E63" s="18"/>
      <c r="F63" s="18"/>
      <c r="G63" s="18"/>
      <c r="H63" s="18"/>
      <c r="I63" s="18"/>
      <c r="J63" s="18"/>
      <c r="K63" s="18"/>
      <c r="L63" s="18"/>
      <c r="M63" s="18"/>
      <c r="N63" s="18"/>
      <c r="O63" s="18"/>
      <c r="P63" s="18"/>
      <c r="Q63" s="18"/>
    </row>
    <row r="64" spans="1:17" ht="12.75" customHeight="1" x14ac:dyDescent="0.2">
      <c r="E64" s="18"/>
      <c r="F64" s="18"/>
      <c r="G64" s="18"/>
      <c r="H64" s="18"/>
      <c r="I64" s="18"/>
      <c r="J64" s="18"/>
      <c r="K64" s="18"/>
      <c r="L64" s="18"/>
      <c r="M64" s="18"/>
      <c r="N64" s="18"/>
      <c r="O64" s="18"/>
      <c r="P64" s="18"/>
      <c r="Q64" s="18"/>
    </row>
    <row r="65" spans="5:17" ht="12.75" customHeight="1" x14ac:dyDescent="0.2">
      <c r="E65" s="18"/>
      <c r="F65" s="18"/>
      <c r="G65" s="18"/>
      <c r="H65" s="18"/>
      <c r="I65" s="18"/>
      <c r="J65" s="18"/>
      <c r="K65" s="18"/>
      <c r="L65" s="18"/>
      <c r="M65" s="18"/>
      <c r="N65" s="18"/>
      <c r="O65" s="18"/>
      <c r="P65" s="18"/>
      <c r="Q65" s="18"/>
    </row>
    <row r="66" spans="5:17" ht="12.75" customHeight="1" x14ac:dyDescent="0.2"/>
    <row r="67" spans="5:17" ht="12.75" customHeight="1" x14ac:dyDescent="0.2"/>
    <row r="68" spans="5:17" ht="12.75" customHeight="1" x14ac:dyDescent="0.2"/>
    <row r="69" spans="5:17" ht="12.75" customHeight="1" x14ac:dyDescent="0.2"/>
    <row r="70" spans="5:17" ht="12.75" customHeight="1" x14ac:dyDescent="0.2"/>
    <row r="71" spans="5:17" ht="12.75" customHeight="1" x14ac:dyDescent="0.2"/>
    <row r="72" spans="5:17" ht="12.75" customHeight="1" x14ac:dyDescent="0.2"/>
    <row r="73" spans="5:17" ht="12.75" customHeight="1" x14ac:dyDescent="0.2"/>
    <row r="74" spans="5:17" ht="12.75" customHeight="1" x14ac:dyDescent="0.2"/>
    <row r="75" spans="5:17" ht="12.75" customHeight="1" x14ac:dyDescent="0.2"/>
    <row r="76" spans="5:17" ht="12.75" customHeight="1" x14ac:dyDescent="0.2"/>
    <row r="77" spans="5:17" ht="12.75" customHeight="1" x14ac:dyDescent="0.2"/>
    <row r="78" spans="5:17" ht="12.75" customHeight="1" x14ac:dyDescent="0.2"/>
    <row r="79" spans="5:17" ht="12.75" customHeight="1" x14ac:dyDescent="0.2"/>
    <row r="80" spans="5:17"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sheetData>
  <phoneticPr fontId="4" type="noConversion"/>
  <pageMargins left="0.75" right="0.75" top="1" bottom="0.75" header="0.5" footer="0.5"/>
  <pageSetup scale="75" orientation="landscape" blackAndWhite="1" horizontalDpi="300" verticalDpi="300"/>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DED31-6D34-4D76-B259-82CB61F5413E}">
  <dimension ref="A1:R92"/>
  <sheetViews>
    <sheetView showGridLines="0" topLeftCell="A13" zoomScaleNormal="100" workbookViewId="0">
      <selection activeCell="C23" sqref="C23"/>
    </sheetView>
  </sheetViews>
  <sheetFormatPr defaultColWidth="9" defaultRowHeight="12" x14ac:dyDescent="0.2"/>
  <cols>
    <col min="1" max="3" width="3" style="6" customWidth="1"/>
    <col min="4" max="4" width="22.85546875" customWidth="1"/>
    <col min="5" max="5" width="10.85546875" customWidth="1"/>
    <col min="6" max="6" width="20.85546875" customWidth="1"/>
    <col min="7" max="7" width="8.85546875" customWidth="1"/>
    <col min="8" max="8" width="10.85546875" customWidth="1"/>
    <col min="9" max="9" width="20.85546875" customWidth="1"/>
    <col min="10" max="10" width="8.85546875" customWidth="1"/>
    <col min="11" max="17" width="10.85546875" customWidth="1"/>
    <col min="18" max="18" width="15.85546875" customWidth="1"/>
  </cols>
  <sheetData>
    <row r="1" spans="1:18" ht="15.75" x14ac:dyDescent="0.25">
      <c r="A1" s="5" t="str">
        <f>'1. Required Start-Up Funds'!A1</f>
        <v>Template</v>
      </c>
    </row>
    <row r="2" spans="1:18" ht="15.75" x14ac:dyDescent="0.25">
      <c r="A2" s="5" t="s">
        <v>161</v>
      </c>
    </row>
    <row r="3" spans="1:18" ht="12.75" customHeight="1" x14ac:dyDescent="0.2">
      <c r="A3" s="1"/>
      <c r="B3" s="1"/>
      <c r="C3" s="1"/>
      <c r="D3" s="40"/>
      <c r="E3" s="40"/>
      <c r="F3" s="40"/>
      <c r="G3" s="40"/>
      <c r="H3" s="40"/>
      <c r="I3" s="40"/>
      <c r="J3" s="40"/>
      <c r="K3" s="40"/>
      <c r="L3" s="40"/>
      <c r="M3" s="40"/>
      <c r="N3" s="40"/>
      <c r="O3" s="40"/>
      <c r="P3" s="40"/>
      <c r="Q3" s="7"/>
      <c r="R3" s="7"/>
    </row>
    <row r="4" spans="1:18" ht="12.75" customHeight="1" x14ac:dyDescent="0.2">
      <c r="A4" s="1"/>
      <c r="B4" s="1"/>
      <c r="C4" s="1"/>
      <c r="D4" s="40"/>
      <c r="E4" s="40"/>
      <c r="F4" s="40"/>
      <c r="G4" s="40"/>
      <c r="H4" s="40"/>
      <c r="I4" s="40"/>
      <c r="J4" s="40"/>
      <c r="K4" s="40"/>
      <c r="L4" s="40"/>
      <c r="M4" s="40"/>
      <c r="N4" s="40"/>
      <c r="O4" s="40"/>
      <c r="P4" s="40"/>
      <c r="Q4" s="7"/>
      <c r="R4" s="7"/>
    </row>
    <row r="5" spans="1:18" ht="12.75" customHeight="1" x14ac:dyDescent="0.2">
      <c r="A5" s="1"/>
      <c r="B5" s="1"/>
      <c r="C5" s="1"/>
      <c r="D5" s="40"/>
      <c r="E5" s="40"/>
      <c r="F5" s="40"/>
      <c r="G5" s="40"/>
      <c r="H5" s="40"/>
      <c r="I5" s="40"/>
      <c r="J5" s="40"/>
      <c r="K5" s="40"/>
      <c r="L5" s="40"/>
      <c r="M5" s="40"/>
      <c r="N5" s="40"/>
      <c r="O5" s="40"/>
      <c r="P5" s="40"/>
      <c r="Q5" s="7"/>
      <c r="R5" s="7"/>
    </row>
    <row r="6" spans="1:18" ht="12.75" customHeight="1" thickBot="1" x14ac:dyDescent="0.25">
      <c r="A6" s="1"/>
      <c r="B6" s="1"/>
      <c r="C6" s="1"/>
      <c r="D6" s="40"/>
      <c r="E6" s="93"/>
      <c r="F6" s="43" t="s">
        <v>158</v>
      </c>
      <c r="G6" s="94"/>
      <c r="H6" s="93"/>
      <c r="I6" s="43" t="s">
        <v>162</v>
      </c>
      <c r="J6" s="94"/>
      <c r="K6" s="93"/>
      <c r="L6" s="93"/>
      <c r="M6" s="93"/>
      <c r="N6" s="93"/>
      <c r="O6" s="93"/>
      <c r="P6" s="93"/>
      <c r="Q6" s="19"/>
      <c r="R6" s="19"/>
    </row>
    <row r="7" spans="1:18" ht="12.75" customHeight="1" thickTop="1" x14ac:dyDescent="0.2">
      <c r="A7" s="95"/>
      <c r="B7" s="95"/>
      <c r="C7" s="95"/>
      <c r="D7" s="92"/>
      <c r="E7" s="92"/>
      <c r="F7" s="92"/>
      <c r="G7" s="92"/>
      <c r="H7" s="92"/>
      <c r="I7" s="92"/>
      <c r="J7" s="92"/>
      <c r="K7" s="92"/>
      <c r="L7" s="92"/>
      <c r="M7" s="92"/>
      <c r="N7" s="92"/>
      <c r="O7" s="92"/>
      <c r="P7" s="92"/>
      <c r="Q7" s="21"/>
      <c r="R7" s="21"/>
    </row>
    <row r="8" spans="1:18" ht="12.75" customHeight="1" x14ac:dyDescent="0.2">
      <c r="A8" s="95" t="s">
        <v>110</v>
      </c>
      <c r="B8" s="95"/>
      <c r="C8" s="95"/>
      <c r="D8" s="92"/>
      <c r="E8" s="92"/>
      <c r="F8" s="96"/>
      <c r="G8" s="96"/>
      <c r="H8" s="96"/>
      <c r="I8" s="96"/>
      <c r="J8" s="92"/>
      <c r="K8" s="92"/>
      <c r="L8" s="92"/>
      <c r="M8" s="92"/>
      <c r="N8" s="92"/>
      <c r="O8" s="92"/>
      <c r="P8" s="92"/>
      <c r="Q8" s="21"/>
      <c r="R8" s="21"/>
    </row>
    <row r="9" spans="1:18" ht="12.75" customHeight="1" x14ac:dyDescent="0.2">
      <c r="A9" s="95"/>
      <c r="B9" s="95" t="s">
        <v>111</v>
      </c>
      <c r="C9" s="95"/>
      <c r="D9" s="92"/>
      <c r="E9" s="92"/>
      <c r="F9" s="96"/>
      <c r="G9" s="96"/>
      <c r="H9" s="96"/>
      <c r="I9" s="96"/>
      <c r="J9" s="92"/>
      <c r="K9" s="92"/>
      <c r="L9" s="92"/>
      <c r="M9" s="92"/>
      <c r="N9" s="92"/>
      <c r="O9" s="92"/>
      <c r="P9" s="92"/>
      <c r="Q9" s="21"/>
      <c r="R9" s="21"/>
    </row>
    <row r="10" spans="1:18" ht="12.75" customHeight="1" x14ac:dyDescent="0.2">
      <c r="A10" s="95"/>
      <c r="B10" s="95"/>
      <c r="C10" s="95" t="s">
        <v>112</v>
      </c>
      <c r="D10" s="92"/>
      <c r="E10" s="92"/>
      <c r="F10" s="96">
        <f>'14. Balance Sheet (2)'!I10</f>
        <v>0</v>
      </c>
      <c r="G10" s="96"/>
      <c r="H10" s="96"/>
      <c r="I10" s="96">
        <f>'16. Cash Flow Statement (3)'!P37</f>
        <v>0</v>
      </c>
      <c r="J10" s="92"/>
      <c r="K10" s="92"/>
      <c r="L10" s="92"/>
      <c r="M10" s="92"/>
      <c r="N10" s="92"/>
      <c r="O10" s="92"/>
      <c r="P10" s="92"/>
      <c r="Q10" s="21"/>
      <c r="R10" s="21"/>
    </row>
    <row r="11" spans="1:18" ht="12.75" customHeight="1" x14ac:dyDescent="0.2">
      <c r="A11" s="95"/>
      <c r="B11" s="95"/>
      <c r="C11" s="95" t="s">
        <v>92</v>
      </c>
      <c r="D11" s="92"/>
      <c r="E11" s="92"/>
      <c r="F11" s="96">
        <f>'14. Balance Sheet (2)'!I11</f>
        <v>0</v>
      </c>
      <c r="G11" s="96"/>
      <c r="H11" s="96"/>
      <c r="I11" s="96">
        <f>F11+'15. Income Statement (3)'!Q15-'16. Cash Flow Statement (3)'!Q13</f>
        <v>0</v>
      </c>
      <c r="J11" s="92"/>
      <c r="K11" s="92"/>
      <c r="L11" s="92"/>
      <c r="M11" s="92"/>
      <c r="N11" s="92"/>
      <c r="O11" s="92"/>
      <c r="P11" s="92"/>
      <c r="Q11" s="21"/>
      <c r="R11" s="21"/>
    </row>
    <row r="12" spans="1:18" ht="12.75" customHeight="1" x14ac:dyDescent="0.2">
      <c r="A12" s="95"/>
      <c r="B12" s="95"/>
      <c r="C12" s="95" t="s">
        <v>114</v>
      </c>
      <c r="D12" s="92"/>
      <c r="E12" s="92"/>
      <c r="F12" s="96">
        <f>'14. Balance Sheet (2)'!I12</f>
        <v>0</v>
      </c>
      <c r="G12" s="96"/>
      <c r="H12" s="96"/>
      <c r="I12" s="96">
        <f>F12+'16. Cash Flow Statement (3)'!Q18</f>
        <v>0</v>
      </c>
      <c r="J12" s="92"/>
      <c r="K12" s="92"/>
      <c r="L12" s="92"/>
      <c r="M12" s="92"/>
      <c r="N12" s="92"/>
      <c r="O12" s="92"/>
      <c r="P12" s="92"/>
      <c r="Q12" s="21"/>
      <c r="R12" s="21"/>
    </row>
    <row r="13" spans="1:18" ht="12.75" customHeight="1" x14ac:dyDescent="0.2">
      <c r="A13" s="95"/>
      <c r="B13" s="95"/>
      <c r="C13" s="95" t="s">
        <v>115</v>
      </c>
      <c r="D13" s="92"/>
      <c r="E13" s="92"/>
      <c r="F13" s="96">
        <f>'14. Balance Sheet (2)'!I13</f>
        <v>0</v>
      </c>
      <c r="G13" s="96"/>
      <c r="H13" s="96"/>
      <c r="I13" s="96">
        <f>IF(F13='7. Beginning Balance Sheet'!F14,'7. Beginning Balance Sheet'!F14,'17. Balance Sheet (3)'!F13-'6. Cash Receipts-Disbursements'!J26)</f>
        <v>0</v>
      </c>
      <c r="J13" s="92"/>
      <c r="K13" s="92"/>
      <c r="L13" s="92"/>
      <c r="M13" s="92"/>
      <c r="N13" s="92"/>
      <c r="O13" s="92"/>
      <c r="P13" s="92"/>
      <c r="Q13" s="21"/>
      <c r="R13" s="21"/>
    </row>
    <row r="14" spans="1:18" ht="12.75" customHeight="1" thickBot="1" x14ac:dyDescent="0.25">
      <c r="A14" s="95"/>
      <c r="B14" s="95"/>
      <c r="C14" s="95" t="s">
        <v>116</v>
      </c>
      <c r="D14" s="92"/>
      <c r="E14" s="92"/>
      <c r="F14" s="52">
        <f>'14. Balance Sheet (2)'!I14</f>
        <v>0</v>
      </c>
      <c r="G14" s="96"/>
      <c r="H14" s="96"/>
      <c r="I14" s="52">
        <f>IF(F14='7. Beginning Balance Sheet'!F14,'7. Beginning Balance Sheet'!F14,'17. Balance Sheet (3)'!F14-'6. Cash Receipts-Disbursements'!J27)</f>
        <v>0</v>
      </c>
      <c r="J14" s="92"/>
      <c r="K14" s="92"/>
      <c r="L14" s="92"/>
      <c r="M14" s="92"/>
      <c r="N14" s="92"/>
      <c r="O14" s="92"/>
      <c r="P14" s="92"/>
      <c r="Q14" s="21"/>
      <c r="R14" s="21"/>
    </row>
    <row r="15" spans="1:18" ht="12.75" customHeight="1" x14ac:dyDescent="0.2">
      <c r="A15" s="95"/>
      <c r="B15" s="95" t="s">
        <v>117</v>
      </c>
      <c r="C15" s="95"/>
      <c r="D15" s="92"/>
      <c r="E15" s="96"/>
      <c r="F15" s="96">
        <f>SUM(F10:F14)</f>
        <v>0</v>
      </c>
      <c r="G15" s="96"/>
      <c r="H15" s="96"/>
      <c r="I15" s="96">
        <f>SUM(I10:I14)</f>
        <v>0</v>
      </c>
      <c r="J15" s="96"/>
      <c r="K15" s="96"/>
      <c r="L15" s="96"/>
      <c r="M15" s="96"/>
      <c r="N15" s="96"/>
      <c r="O15" s="96"/>
      <c r="P15" s="96"/>
      <c r="Q15" s="22"/>
      <c r="R15" s="22"/>
    </row>
    <row r="16" spans="1:18" ht="12.75" customHeight="1" x14ac:dyDescent="0.2">
      <c r="A16" s="95"/>
      <c r="B16" s="1"/>
      <c r="C16" s="1"/>
      <c r="D16" s="92"/>
      <c r="E16" s="96"/>
      <c r="F16" s="96"/>
      <c r="G16" s="96"/>
      <c r="H16" s="96"/>
      <c r="I16" s="96"/>
      <c r="J16" s="96"/>
      <c r="K16" s="96"/>
      <c r="L16" s="96"/>
      <c r="M16" s="96"/>
      <c r="N16" s="96"/>
      <c r="O16" s="96"/>
      <c r="P16" s="96"/>
      <c r="Q16" s="22"/>
      <c r="R16" s="22"/>
    </row>
    <row r="17" spans="1:18" ht="12.75" customHeight="1" x14ac:dyDescent="0.2">
      <c r="A17" s="95"/>
      <c r="B17" s="1" t="s">
        <v>5</v>
      </c>
      <c r="C17" s="95"/>
      <c r="D17" s="92"/>
      <c r="E17" s="97"/>
      <c r="F17" s="96"/>
      <c r="G17" s="96"/>
      <c r="H17" s="96"/>
      <c r="I17" s="96"/>
      <c r="J17" s="97"/>
      <c r="K17" s="97"/>
      <c r="L17" s="97"/>
      <c r="M17" s="97"/>
      <c r="N17" s="97"/>
      <c r="O17" s="97"/>
      <c r="P17" s="97"/>
      <c r="Q17" s="23"/>
      <c r="R17" s="23"/>
    </row>
    <row r="18" spans="1:18" ht="12.75" customHeight="1" x14ac:dyDescent="0.2">
      <c r="A18" s="95"/>
      <c r="B18" s="95"/>
      <c r="C18" s="95" t="str">
        <f>'1. Required Start-Up Funds'!D8</f>
        <v>Business Set-up, Branding &amp; Miscellaneous</v>
      </c>
      <c r="D18" s="92"/>
      <c r="E18" s="97"/>
      <c r="F18" s="96">
        <f>'14. Balance Sheet (2)'!I18</f>
        <v>0</v>
      </c>
      <c r="G18" s="96"/>
      <c r="H18" s="96"/>
      <c r="I18" s="96">
        <f t="shared" ref="I18:I23" si="0">F18</f>
        <v>0</v>
      </c>
      <c r="J18" s="97"/>
      <c r="K18" s="97"/>
      <c r="L18" s="97"/>
      <c r="M18" s="97"/>
      <c r="N18" s="97"/>
      <c r="O18" s="97"/>
      <c r="P18" s="97"/>
      <c r="Q18" s="23"/>
      <c r="R18" s="23"/>
    </row>
    <row r="19" spans="1:18" ht="12.75" customHeight="1" x14ac:dyDescent="0.2">
      <c r="A19" s="95"/>
      <c r="B19" s="95"/>
      <c r="C19" s="95"/>
      <c r="D19" s="92"/>
      <c r="E19" s="96"/>
      <c r="F19" s="96">
        <f>'14. Balance Sheet (2)'!I19</f>
        <v>0</v>
      </c>
      <c r="G19" s="96"/>
      <c r="H19" s="96"/>
      <c r="I19" s="96">
        <f t="shared" si="0"/>
        <v>0</v>
      </c>
      <c r="J19" s="96"/>
      <c r="K19" s="96"/>
      <c r="L19" s="96"/>
      <c r="M19" s="96"/>
      <c r="N19" s="96"/>
      <c r="O19" s="96"/>
      <c r="P19" s="96"/>
      <c r="Q19" s="22"/>
      <c r="R19" s="22"/>
    </row>
    <row r="20" spans="1:18" ht="12.75" customHeight="1" x14ac:dyDescent="0.2">
      <c r="A20" s="95"/>
      <c r="B20" s="95"/>
      <c r="C20" s="95"/>
      <c r="D20" s="92"/>
      <c r="E20" s="96"/>
      <c r="F20" s="96">
        <f>'14. Balance Sheet (2)'!I20</f>
        <v>0</v>
      </c>
      <c r="G20" s="96"/>
      <c r="H20" s="96"/>
      <c r="I20" s="96">
        <f t="shared" si="0"/>
        <v>0</v>
      </c>
      <c r="J20" s="96"/>
      <c r="K20" s="96"/>
      <c r="L20" s="96"/>
      <c r="M20" s="96"/>
      <c r="N20" s="96"/>
      <c r="O20" s="96"/>
      <c r="P20" s="96"/>
      <c r="Q20" s="22"/>
      <c r="R20" s="22"/>
    </row>
    <row r="21" spans="1:18" ht="12.75" customHeight="1" x14ac:dyDescent="0.2">
      <c r="A21" s="95"/>
      <c r="B21" s="95"/>
      <c r="C21" s="95"/>
      <c r="D21" s="92"/>
      <c r="E21" s="97"/>
      <c r="F21" s="96">
        <f>'14. Balance Sheet (2)'!I21</f>
        <v>0</v>
      </c>
      <c r="G21" s="96"/>
      <c r="H21" s="96"/>
      <c r="I21" s="96">
        <f t="shared" si="0"/>
        <v>0</v>
      </c>
      <c r="J21" s="97"/>
      <c r="K21" s="97"/>
      <c r="L21" s="97"/>
      <c r="M21" s="97"/>
      <c r="N21" s="97"/>
      <c r="O21" s="97"/>
      <c r="P21" s="97"/>
      <c r="Q21" s="23"/>
      <c r="R21" s="23"/>
    </row>
    <row r="22" spans="1:18" ht="12.75" customHeight="1" x14ac:dyDescent="0.2">
      <c r="A22" s="95"/>
      <c r="B22" s="95"/>
      <c r="C22" s="95"/>
      <c r="D22" s="92"/>
      <c r="E22" s="97"/>
      <c r="F22" s="96">
        <f>'14. Balance Sheet (2)'!I22</f>
        <v>0</v>
      </c>
      <c r="G22" s="96"/>
      <c r="H22" s="96"/>
      <c r="I22" s="96">
        <f t="shared" si="0"/>
        <v>0</v>
      </c>
      <c r="J22" s="97"/>
      <c r="K22" s="97"/>
      <c r="L22" s="97"/>
      <c r="M22" s="97"/>
      <c r="N22" s="97"/>
      <c r="O22" s="97"/>
      <c r="P22" s="97"/>
      <c r="Q22" s="23"/>
      <c r="R22" s="23"/>
    </row>
    <row r="23" spans="1:18" ht="12.75" customHeight="1" x14ac:dyDescent="0.2">
      <c r="A23" s="95"/>
      <c r="B23" s="95"/>
      <c r="C23" s="95"/>
      <c r="D23" s="92"/>
      <c r="E23" s="97"/>
      <c r="F23" s="96">
        <f>'14. Balance Sheet (2)'!I23</f>
        <v>0</v>
      </c>
      <c r="G23" s="96"/>
      <c r="H23" s="96"/>
      <c r="I23" s="96">
        <f t="shared" si="0"/>
        <v>0</v>
      </c>
      <c r="J23" s="97"/>
      <c r="K23" s="97"/>
      <c r="L23" s="97"/>
      <c r="M23" s="97"/>
      <c r="N23" s="97"/>
      <c r="O23" s="97"/>
      <c r="P23" s="97"/>
      <c r="Q23" s="23"/>
      <c r="R23" s="23"/>
    </row>
    <row r="24" spans="1:18" ht="12.75" customHeight="1" thickBot="1" x14ac:dyDescent="0.25">
      <c r="A24" s="95"/>
      <c r="B24" s="95"/>
      <c r="C24" s="95"/>
      <c r="D24" s="92"/>
      <c r="E24" s="96"/>
      <c r="F24" s="52">
        <f>'14. Balance Sheet (2)'!I24</f>
        <v>0</v>
      </c>
      <c r="G24" s="96"/>
      <c r="H24" s="96"/>
      <c r="I24" s="52">
        <f>F24+'16. Cash Flow Statement (3)'!Q17</f>
        <v>0</v>
      </c>
      <c r="J24" s="96"/>
      <c r="K24" s="96"/>
      <c r="L24" s="96"/>
      <c r="M24" s="96"/>
      <c r="N24" s="96"/>
      <c r="O24" s="96"/>
      <c r="P24" s="96"/>
      <c r="Q24" s="22"/>
      <c r="R24" s="22"/>
    </row>
    <row r="25" spans="1:18" ht="12.75" customHeight="1" x14ac:dyDescent="0.2">
      <c r="A25" s="95"/>
      <c r="B25" s="95" t="s">
        <v>6</v>
      </c>
      <c r="C25" s="95"/>
      <c r="D25" s="92"/>
      <c r="E25" s="96"/>
      <c r="F25" s="96">
        <f>SUM(F18:F24)</f>
        <v>0</v>
      </c>
      <c r="G25" s="96"/>
      <c r="H25" s="96"/>
      <c r="I25" s="96">
        <f>SUM(I18:I24)</f>
        <v>0</v>
      </c>
      <c r="J25" s="96"/>
      <c r="K25" s="96"/>
      <c r="L25" s="96"/>
      <c r="M25" s="96"/>
      <c r="N25" s="96"/>
      <c r="O25" s="96"/>
      <c r="P25" s="96"/>
      <c r="Q25" s="22"/>
      <c r="R25" s="22"/>
    </row>
    <row r="26" spans="1:18" ht="12.75" customHeight="1" x14ac:dyDescent="0.2">
      <c r="A26" s="95"/>
      <c r="B26" s="95"/>
      <c r="C26" s="95"/>
      <c r="D26" s="92"/>
      <c r="E26" s="97"/>
      <c r="F26" s="96"/>
      <c r="G26" s="96"/>
      <c r="H26" s="96"/>
      <c r="I26" s="96"/>
      <c r="J26" s="97"/>
      <c r="K26" s="97"/>
      <c r="L26" s="97"/>
      <c r="M26" s="97"/>
      <c r="N26" s="97"/>
      <c r="O26" s="97"/>
      <c r="P26" s="97"/>
      <c r="Q26" s="23"/>
      <c r="R26" s="23"/>
    </row>
    <row r="27" spans="1:18" ht="12.75" customHeight="1" x14ac:dyDescent="0.2">
      <c r="A27" s="1"/>
      <c r="B27" s="1" t="s">
        <v>118</v>
      </c>
      <c r="C27" s="1"/>
      <c r="D27" s="40"/>
      <c r="E27" s="92"/>
      <c r="F27" s="96">
        <f>'14. Balance Sheet (2)'!I27</f>
        <v>0</v>
      </c>
      <c r="G27" s="96"/>
      <c r="H27" s="96"/>
      <c r="I27" s="96">
        <f>F27+'15. Income Statement (3)'!Q62</f>
        <v>0</v>
      </c>
      <c r="J27" s="92"/>
      <c r="K27" s="92"/>
      <c r="L27" s="92"/>
      <c r="M27" s="92"/>
      <c r="N27" s="92"/>
      <c r="O27" s="92"/>
      <c r="P27" s="92"/>
      <c r="Q27" s="21"/>
      <c r="R27" s="21"/>
    </row>
    <row r="28" spans="1:18" ht="12.75" customHeight="1" thickBot="1" x14ac:dyDescent="0.25">
      <c r="A28" s="1"/>
      <c r="B28" s="1"/>
      <c r="C28" s="1"/>
      <c r="D28" s="40"/>
      <c r="E28" s="92"/>
      <c r="F28" s="52"/>
      <c r="G28" s="96"/>
      <c r="H28" s="96"/>
      <c r="I28" s="52"/>
      <c r="J28" s="92"/>
      <c r="K28" s="92"/>
      <c r="L28" s="92"/>
      <c r="M28" s="92"/>
      <c r="N28" s="92"/>
      <c r="O28" s="92"/>
      <c r="P28" s="92"/>
      <c r="Q28" s="21"/>
      <c r="R28" s="21"/>
    </row>
    <row r="29" spans="1:18" ht="16.350000000000001" customHeight="1" thickBot="1" x14ac:dyDescent="0.25">
      <c r="A29" s="1" t="s">
        <v>119</v>
      </c>
      <c r="B29" s="1"/>
      <c r="C29" s="1"/>
      <c r="D29" s="40"/>
      <c r="E29" s="92"/>
      <c r="F29" s="60">
        <f>INT(F15+F25-F27)</f>
        <v>0</v>
      </c>
      <c r="G29" s="96"/>
      <c r="H29" s="96"/>
      <c r="I29" s="60">
        <f>INT(I15+I25-I27)</f>
        <v>0</v>
      </c>
      <c r="J29" s="92"/>
      <c r="K29" s="92"/>
      <c r="L29" s="92"/>
      <c r="M29" s="92"/>
      <c r="N29" s="92"/>
      <c r="O29" s="92"/>
      <c r="P29" s="92"/>
      <c r="Q29" s="21"/>
      <c r="R29" s="21"/>
    </row>
    <row r="30" spans="1:18" ht="12.75" customHeight="1" thickTop="1" x14ac:dyDescent="0.2">
      <c r="A30" s="1"/>
      <c r="B30" s="1"/>
      <c r="C30" s="1"/>
      <c r="D30" s="40"/>
      <c r="E30" s="92"/>
      <c r="F30" s="96"/>
      <c r="G30" s="96"/>
      <c r="H30" s="96"/>
      <c r="I30" s="96"/>
      <c r="J30" s="92"/>
      <c r="K30" s="92"/>
      <c r="L30" s="92"/>
      <c r="M30" s="92"/>
      <c r="N30" s="92"/>
      <c r="O30" s="92"/>
      <c r="P30" s="92"/>
      <c r="Q30" s="21"/>
      <c r="R30" s="21"/>
    </row>
    <row r="31" spans="1:18" ht="12.75" customHeight="1" x14ac:dyDescent="0.2">
      <c r="A31" s="1"/>
      <c r="B31" s="1"/>
      <c r="C31" s="1"/>
      <c r="D31" s="40"/>
      <c r="E31" s="92"/>
      <c r="F31" s="96"/>
      <c r="G31" s="96"/>
      <c r="H31" s="96"/>
      <c r="I31" s="96"/>
      <c r="J31" s="92"/>
      <c r="K31" s="92"/>
      <c r="L31" s="92"/>
      <c r="M31" s="92"/>
      <c r="N31" s="92"/>
      <c r="O31" s="92"/>
      <c r="P31" s="92"/>
      <c r="Q31" s="21"/>
      <c r="R31" s="21"/>
    </row>
    <row r="32" spans="1:18" ht="12.75" customHeight="1" x14ac:dyDescent="0.2">
      <c r="A32" s="1"/>
      <c r="B32" s="1"/>
      <c r="C32" s="1"/>
      <c r="D32" s="40"/>
      <c r="E32" s="92"/>
      <c r="F32" s="96"/>
      <c r="G32" s="96"/>
      <c r="H32" s="96"/>
      <c r="I32" s="96"/>
      <c r="J32" s="92"/>
      <c r="K32" s="92"/>
      <c r="L32" s="92"/>
      <c r="M32" s="92"/>
      <c r="N32" s="92"/>
      <c r="O32" s="92"/>
      <c r="P32" s="92"/>
      <c r="Q32" s="21"/>
      <c r="R32" s="21"/>
    </row>
    <row r="33" spans="1:18" ht="12.75" customHeight="1" x14ac:dyDescent="0.2">
      <c r="A33" s="1" t="s">
        <v>120</v>
      </c>
      <c r="B33" s="1"/>
      <c r="C33" s="1"/>
      <c r="D33" s="40"/>
      <c r="E33" s="92"/>
      <c r="F33" s="96"/>
      <c r="G33" s="96"/>
      <c r="H33" s="96"/>
      <c r="I33" s="96"/>
      <c r="J33" s="92"/>
      <c r="K33" s="92"/>
      <c r="L33" s="92"/>
      <c r="M33" s="92"/>
      <c r="N33" s="92"/>
      <c r="O33" s="92"/>
      <c r="P33" s="92"/>
      <c r="Q33" s="21"/>
      <c r="R33" s="21"/>
    </row>
    <row r="34" spans="1:18" ht="12.75" customHeight="1" x14ac:dyDescent="0.2">
      <c r="A34" s="1"/>
      <c r="B34" s="1" t="s">
        <v>124</v>
      </c>
      <c r="C34" s="1"/>
      <c r="D34" s="40"/>
      <c r="E34" s="92"/>
      <c r="F34" s="96"/>
      <c r="G34" s="96"/>
      <c r="H34" s="96"/>
      <c r="I34" s="96"/>
      <c r="J34" s="92"/>
      <c r="K34" s="92"/>
      <c r="L34" s="92"/>
      <c r="M34" s="92"/>
      <c r="N34" s="92"/>
      <c r="O34" s="92"/>
      <c r="P34" s="92"/>
      <c r="Q34" s="21"/>
      <c r="R34" s="21"/>
    </row>
    <row r="35" spans="1:18" ht="12.75" customHeight="1" x14ac:dyDescent="0.2">
      <c r="A35" s="1"/>
      <c r="B35" s="1"/>
      <c r="C35" s="1" t="s">
        <v>121</v>
      </c>
      <c r="D35" s="40"/>
      <c r="E35" s="96"/>
      <c r="F35" s="96">
        <f>'14. Balance Sheet (2)'!I35</f>
        <v>0</v>
      </c>
      <c r="G35" s="96"/>
      <c r="H35" s="96"/>
      <c r="I35" s="96">
        <f>F35+'15. Income Statement (3)'!Q24-'16. Cash Flow Statement (3)'!Q19</f>
        <v>0</v>
      </c>
      <c r="J35" s="96"/>
      <c r="K35" s="96"/>
      <c r="L35" s="96"/>
      <c r="M35" s="96"/>
      <c r="N35" s="96"/>
      <c r="O35" s="96"/>
      <c r="P35" s="96"/>
      <c r="Q35" s="22"/>
      <c r="R35" s="22"/>
    </row>
    <row r="36" spans="1:18" ht="12.75" customHeight="1" x14ac:dyDescent="0.2">
      <c r="A36" s="1"/>
      <c r="B36" s="1"/>
      <c r="C36" s="1" t="s">
        <v>122</v>
      </c>
      <c r="D36" s="40"/>
      <c r="E36" s="97"/>
      <c r="F36" s="96">
        <f>'14. Balance Sheet (2)'!I36</f>
        <v>0</v>
      </c>
      <c r="G36" s="96"/>
      <c r="H36" s="96"/>
      <c r="I36" s="96">
        <f>'20. Amoritization Schedule'!R25+'7. Beginning Balance Sheet'!F36</f>
        <v>0</v>
      </c>
      <c r="J36" s="97"/>
      <c r="K36" s="97"/>
      <c r="L36" s="97"/>
      <c r="M36" s="97"/>
      <c r="N36" s="97"/>
      <c r="O36" s="97"/>
      <c r="P36" s="97"/>
      <c r="Q36" s="23"/>
      <c r="R36" s="21"/>
    </row>
    <row r="37" spans="1:18" ht="12.75" customHeight="1" x14ac:dyDescent="0.2">
      <c r="A37" s="1"/>
      <c r="B37" s="1"/>
      <c r="C37" s="1" t="s">
        <v>123</v>
      </c>
      <c r="D37" s="40"/>
      <c r="E37" s="92"/>
      <c r="F37" s="96">
        <f>'14. Balance Sheet (2)'!I37</f>
        <v>0</v>
      </c>
      <c r="G37" s="96"/>
      <c r="H37" s="96"/>
      <c r="I37" s="96">
        <f>'20. Amoritization Schedule'!R51+'7. Beginning Balance Sheet'!F37</f>
        <v>0</v>
      </c>
      <c r="J37" s="92"/>
      <c r="K37" s="92"/>
      <c r="L37" s="92"/>
      <c r="M37" s="92"/>
      <c r="N37" s="92"/>
      <c r="O37" s="92"/>
      <c r="P37" s="92"/>
      <c r="Q37" s="21"/>
      <c r="R37" s="21"/>
    </row>
    <row r="38" spans="1:18" ht="12.75" customHeight="1" x14ac:dyDescent="0.2">
      <c r="A38" s="1"/>
      <c r="B38" s="1"/>
      <c r="C38" s="1" t="s">
        <v>194</v>
      </c>
      <c r="D38" s="40"/>
      <c r="E38" s="92"/>
      <c r="F38" s="96">
        <f>'14. Balance Sheet (2)'!I38</f>
        <v>0</v>
      </c>
      <c r="G38" s="96"/>
      <c r="H38" s="96"/>
      <c r="I38" s="96">
        <f>'20. Amoritization Schedule'!R71+'7. Beginning Balance Sheet'!F38</f>
        <v>0</v>
      </c>
      <c r="J38" s="92"/>
      <c r="K38" s="92"/>
      <c r="L38" s="92"/>
      <c r="M38" s="92"/>
      <c r="N38" s="92"/>
      <c r="O38" s="92"/>
      <c r="P38" s="92"/>
      <c r="Q38" s="21"/>
      <c r="R38" s="21"/>
    </row>
    <row r="39" spans="1:18" ht="12.75" customHeight="1" x14ac:dyDescent="0.2">
      <c r="A39" s="1"/>
      <c r="B39" s="1"/>
      <c r="C39" s="1" t="s">
        <v>195</v>
      </c>
      <c r="D39" s="40"/>
      <c r="E39" s="92"/>
      <c r="F39" s="96">
        <f>'14. Balance Sheet (2)'!I39</f>
        <v>0</v>
      </c>
      <c r="G39" s="96"/>
      <c r="H39" s="96"/>
      <c r="I39" s="96">
        <f>'20. Amoritization Schedule'!R91+'7. Beginning Balance Sheet'!F39</f>
        <v>0</v>
      </c>
      <c r="J39" s="92"/>
      <c r="K39" s="92"/>
      <c r="L39" s="92"/>
      <c r="M39" s="92"/>
      <c r="N39" s="92"/>
      <c r="O39" s="92"/>
      <c r="P39" s="92"/>
      <c r="Q39" s="21"/>
      <c r="R39" s="21"/>
    </row>
    <row r="40" spans="1:18" ht="12.75" customHeight="1" x14ac:dyDescent="0.2">
      <c r="A40" s="1"/>
      <c r="B40" s="1"/>
      <c r="C40" s="1" t="s">
        <v>196</v>
      </c>
      <c r="D40" s="40"/>
      <c r="E40" s="92"/>
      <c r="F40" s="96">
        <f>'14. Balance Sheet (2)'!I40</f>
        <v>0</v>
      </c>
      <c r="G40" s="96"/>
      <c r="H40" s="96"/>
      <c r="I40" s="96">
        <f>'20. Amoritization Schedule'!R111+'7. Beginning Balance Sheet'!F40</f>
        <v>0</v>
      </c>
      <c r="J40" s="92"/>
      <c r="K40" s="92"/>
      <c r="L40" s="92"/>
      <c r="M40" s="92"/>
      <c r="N40" s="92"/>
      <c r="O40" s="92"/>
      <c r="P40" s="92"/>
      <c r="Q40" s="21"/>
      <c r="R40" s="21"/>
    </row>
    <row r="41" spans="1:18" ht="12.75" customHeight="1" thickBot="1" x14ac:dyDescent="0.25">
      <c r="A41" s="1"/>
      <c r="B41" s="1"/>
      <c r="C41" s="1" t="s">
        <v>107</v>
      </c>
      <c r="D41" s="40"/>
      <c r="E41" s="92"/>
      <c r="F41" s="52">
        <f>'14. Balance Sheet (2)'!I41</f>
        <v>0</v>
      </c>
      <c r="G41" s="96"/>
      <c r="H41" s="96"/>
      <c r="I41" s="52">
        <v>0</v>
      </c>
      <c r="J41" s="92"/>
      <c r="K41" s="92"/>
      <c r="L41" s="92"/>
      <c r="M41" s="92"/>
      <c r="N41" s="92"/>
      <c r="O41" s="92"/>
      <c r="P41" s="92"/>
      <c r="Q41" s="21"/>
      <c r="R41" s="21"/>
    </row>
    <row r="42" spans="1:18" ht="12.75" customHeight="1" x14ac:dyDescent="0.2">
      <c r="A42" s="1"/>
      <c r="B42" s="1" t="s">
        <v>125</v>
      </c>
      <c r="C42" s="1"/>
      <c r="D42" s="40"/>
      <c r="E42" s="92"/>
      <c r="F42" s="96">
        <f>SUM(F35:F41)</f>
        <v>0</v>
      </c>
      <c r="G42" s="96"/>
      <c r="H42" s="96"/>
      <c r="I42" s="96">
        <f>SUM(I35:I41)</f>
        <v>0</v>
      </c>
      <c r="J42" s="92"/>
      <c r="K42" s="92"/>
      <c r="L42" s="92"/>
      <c r="M42" s="92"/>
      <c r="N42" s="92"/>
      <c r="O42" s="92"/>
      <c r="P42" s="92"/>
      <c r="Q42" s="21"/>
      <c r="R42" s="21"/>
    </row>
    <row r="43" spans="1:18" ht="12.75" customHeight="1" x14ac:dyDescent="0.2">
      <c r="A43" s="1"/>
      <c r="B43" s="1"/>
      <c r="C43" s="1"/>
      <c r="D43" s="40"/>
      <c r="E43" s="40"/>
      <c r="F43" s="48"/>
      <c r="G43" s="48"/>
      <c r="H43" s="48"/>
      <c r="I43" s="48"/>
      <c r="J43" s="40"/>
      <c r="K43" s="40"/>
      <c r="L43" s="40"/>
      <c r="M43" s="40"/>
      <c r="N43" s="40"/>
      <c r="O43" s="40"/>
      <c r="P43" s="40"/>
      <c r="Q43" s="7"/>
      <c r="R43" s="7"/>
    </row>
    <row r="44" spans="1:18" ht="12.75" customHeight="1" x14ac:dyDescent="0.2">
      <c r="A44" s="1"/>
      <c r="B44" s="1" t="s">
        <v>126</v>
      </c>
      <c r="C44" s="1"/>
      <c r="D44" s="40"/>
      <c r="E44" s="40"/>
      <c r="F44" s="48"/>
      <c r="G44" s="48"/>
      <c r="H44" s="48"/>
      <c r="I44" s="48"/>
      <c r="J44" s="40"/>
      <c r="K44" s="40"/>
      <c r="L44" s="40"/>
      <c r="M44" s="40"/>
      <c r="N44" s="40"/>
      <c r="O44" s="40"/>
      <c r="P44" s="40"/>
      <c r="Q44" s="7"/>
      <c r="R44" s="7"/>
    </row>
    <row r="45" spans="1:18" ht="12.75" customHeight="1" x14ac:dyDescent="0.2">
      <c r="A45" s="1"/>
      <c r="B45" s="1"/>
      <c r="C45" s="1" t="s">
        <v>127</v>
      </c>
      <c r="D45" s="40"/>
      <c r="E45" s="40"/>
      <c r="F45" s="48">
        <f>'14. Balance Sheet (2)'!I45</f>
        <v>0</v>
      </c>
      <c r="G45" s="48"/>
      <c r="H45" s="48"/>
      <c r="I45" s="48">
        <f>F45</f>
        <v>0</v>
      </c>
      <c r="J45" s="40"/>
      <c r="K45" s="40"/>
      <c r="L45" s="40"/>
      <c r="M45" s="40"/>
      <c r="N45" s="40"/>
      <c r="O45" s="40"/>
      <c r="P45" s="40"/>
      <c r="Q45" s="7"/>
      <c r="R45" s="7"/>
    </row>
    <row r="46" spans="1:18" ht="12.75" customHeight="1" x14ac:dyDescent="0.2">
      <c r="A46" s="1"/>
      <c r="B46" s="1"/>
      <c r="C46" s="1" t="s">
        <v>128</v>
      </c>
      <c r="D46" s="40"/>
      <c r="E46" s="40"/>
      <c r="F46" s="48">
        <f>'14. Balance Sheet (2)'!I46</f>
        <v>0</v>
      </c>
      <c r="G46" s="48"/>
      <c r="H46" s="48"/>
      <c r="I46" s="48">
        <f>F46+'15. Income Statement (3)'!Q73</f>
        <v>0</v>
      </c>
      <c r="J46" s="40"/>
      <c r="K46" s="40"/>
      <c r="L46" s="40"/>
      <c r="M46" s="40"/>
      <c r="N46" s="40"/>
      <c r="O46" s="40"/>
      <c r="P46" s="40"/>
      <c r="Q46" s="7"/>
      <c r="R46" s="7"/>
    </row>
    <row r="47" spans="1:18" ht="12.75" customHeight="1" thickBot="1" x14ac:dyDescent="0.25">
      <c r="A47" s="1"/>
      <c r="B47" s="1"/>
      <c r="C47" s="1" t="s">
        <v>129</v>
      </c>
      <c r="D47" s="40"/>
      <c r="E47" s="40"/>
      <c r="F47" s="52">
        <f>'14. Balance Sheet (2)'!I47</f>
        <v>0</v>
      </c>
      <c r="G47" s="96"/>
      <c r="H47" s="48"/>
      <c r="I47" s="52">
        <f>F47+'16. Cash Flow Statement (3)'!Q28</f>
        <v>0</v>
      </c>
      <c r="J47" s="40"/>
      <c r="K47" s="40"/>
      <c r="L47" s="40"/>
      <c r="M47" s="40"/>
      <c r="N47" s="40"/>
      <c r="O47" s="40"/>
      <c r="P47" s="40"/>
      <c r="Q47" s="7"/>
      <c r="R47" s="7"/>
    </row>
    <row r="48" spans="1:18" ht="12.75" customHeight="1" x14ac:dyDescent="0.2">
      <c r="A48" s="1"/>
      <c r="B48" s="1" t="s">
        <v>130</v>
      </c>
      <c r="C48" s="1"/>
      <c r="D48" s="40"/>
      <c r="E48" s="40"/>
      <c r="F48" s="48">
        <f>F45+F46-F47</f>
        <v>0</v>
      </c>
      <c r="G48" s="48"/>
      <c r="H48" s="48"/>
      <c r="I48" s="48">
        <f>I45+I46-I47</f>
        <v>0</v>
      </c>
      <c r="J48" s="40"/>
      <c r="K48" s="40"/>
      <c r="L48" s="40"/>
      <c r="M48" s="40"/>
      <c r="N48" s="40"/>
      <c r="O48" s="40"/>
      <c r="P48" s="40"/>
    </row>
    <row r="49" spans="1:18" ht="12.75" customHeight="1" thickBot="1" x14ac:dyDescent="0.25">
      <c r="A49" s="1"/>
      <c r="B49" s="1"/>
      <c r="C49" s="1"/>
      <c r="D49" s="40"/>
      <c r="E49" s="40"/>
      <c r="F49" s="52"/>
      <c r="G49" s="96"/>
      <c r="H49" s="48"/>
      <c r="I49" s="52"/>
      <c r="J49" s="40"/>
      <c r="K49" s="40"/>
      <c r="L49" s="40"/>
      <c r="M49" s="40"/>
      <c r="N49" s="40"/>
      <c r="O49" s="40"/>
      <c r="P49" s="40"/>
    </row>
    <row r="50" spans="1:18" ht="16.350000000000001" customHeight="1" thickBot="1" x14ac:dyDescent="0.25">
      <c r="A50" s="1" t="s">
        <v>151</v>
      </c>
      <c r="B50" s="1"/>
      <c r="C50" s="1"/>
      <c r="D50" s="40"/>
      <c r="E50" s="40"/>
      <c r="F50" s="60">
        <f>INT(F42+F48)</f>
        <v>0</v>
      </c>
      <c r="G50" s="96"/>
      <c r="H50" s="48"/>
      <c r="I50" s="60">
        <f>INT(I42+I48)</f>
        <v>0</v>
      </c>
      <c r="J50" s="40"/>
      <c r="K50" s="40"/>
      <c r="L50" s="40"/>
      <c r="M50" s="40"/>
      <c r="N50" s="40"/>
      <c r="O50" s="40"/>
      <c r="P50" s="40"/>
    </row>
    <row r="51" spans="1:18" ht="12.75" customHeight="1" thickTop="1" x14ac:dyDescent="0.2">
      <c r="A51" s="1"/>
      <c r="B51" s="1"/>
      <c r="C51" s="1"/>
      <c r="D51" s="40"/>
      <c r="E51" s="40"/>
      <c r="F51" s="40"/>
      <c r="G51" s="40"/>
      <c r="H51" s="40"/>
      <c r="I51" s="40"/>
      <c r="J51" s="40"/>
      <c r="K51" s="40"/>
      <c r="L51" s="40"/>
      <c r="M51" s="40"/>
      <c r="N51" s="40"/>
      <c r="O51" s="40"/>
      <c r="P51" s="40"/>
    </row>
    <row r="52" spans="1:18" ht="12.75" customHeight="1" x14ac:dyDescent="0.2">
      <c r="A52" s="1"/>
      <c r="B52" s="1"/>
      <c r="C52" s="1"/>
      <c r="D52" s="40"/>
      <c r="E52" s="40"/>
      <c r="F52" s="40"/>
      <c r="G52" s="40"/>
      <c r="H52" s="40"/>
      <c r="I52" s="40"/>
      <c r="J52" s="40"/>
      <c r="K52" s="40"/>
      <c r="L52" s="40"/>
      <c r="M52" s="40"/>
      <c r="N52" s="40"/>
      <c r="O52" s="40"/>
      <c r="P52" s="40"/>
    </row>
    <row r="53" spans="1:18" ht="12.75" customHeight="1" x14ac:dyDescent="0.2">
      <c r="A53" s="1"/>
      <c r="B53" s="1"/>
      <c r="C53" s="1"/>
      <c r="D53" s="40"/>
      <c r="E53" s="40"/>
      <c r="F53" s="98" t="str">
        <f>IF(F29=F50,"Statement Balances","Does Not Balance")</f>
        <v>Statement Balances</v>
      </c>
      <c r="G53" s="40"/>
      <c r="H53" s="40"/>
      <c r="I53" s="98" t="str">
        <f>IF(I29-I50=0,"Statement Balances","Does Not Balance")</f>
        <v>Statement Balances</v>
      </c>
      <c r="J53" s="40"/>
      <c r="K53" s="102"/>
      <c r="L53" s="40"/>
      <c r="M53" s="40"/>
      <c r="N53" s="40"/>
      <c r="O53" s="40"/>
      <c r="P53" s="40"/>
    </row>
    <row r="54" spans="1:18" ht="12.75" customHeight="1" x14ac:dyDescent="0.2">
      <c r="A54" s="1"/>
      <c r="B54" s="1"/>
      <c r="C54" s="1"/>
      <c r="D54" s="40"/>
      <c r="E54" s="40"/>
      <c r="F54" s="40"/>
      <c r="G54" s="40"/>
      <c r="H54" s="40"/>
      <c r="I54" s="40"/>
      <c r="J54" s="40"/>
      <c r="K54" s="40"/>
      <c r="L54" s="40"/>
      <c r="M54" s="40"/>
      <c r="N54" s="40"/>
      <c r="O54" s="40"/>
      <c r="P54" s="40"/>
    </row>
    <row r="55" spans="1:18" ht="12.75" customHeight="1" x14ac:dyDescent="0.2">
      <c r="A55" s="1"/>
      <c r="B55" s="1"/>
      <c r="C55" s="1"/>
      <c r="D55" s="40"/>
      <c r="E55" s="40"/>
      <c r="F55" s="40"/>
      <c r="G55" s="40"/>
      <c r="H55" s="40"/>
      <c r="I55" s="40"/>
      <c r="J55" s="40"/>
      <c r="K55" s="40"/>
      <c r="L55" s="40"/>
      <c r="M55" s="40"/>
      <c r="N55" s="40"/>
      <c r="O55" s="40"/>
      <c r="P55" s="40"/>
    </row>
    <row r="56" spans="1:18" ht="12.75" customHeight="1" x14ac:dyDescent="0.2"/>
    <row r="57" spans="1:18" ht="12.75" customHeight="1" x14ac:dyDescent="0.2"/>
    <row r="58" spans="1:18" ht="12.75" customHeight="1" x14ac:dyDescent="0.2">
      <c r="E58" s="18"/>
      <c r="F58" s="18"/>
      <c r="G58" s="18"/>
      <c r="H58" s="18"/>
      <c r="I58" s="18"/>
      <c r="J58" s="18"/>
      <c r="K58" s="18"/>
      <c r="L58" s="18"/>
      <c r="M58" s="18"/>
      <c r="N58" s="18"/>
      <c r="O58" s="18"/>
      <c r="P58" s="18"/>
      <c r="Q58" s="18"/>
      <c r="R58" s="18"/>
    </row>
    <row r="59" spans="1:18" ht="12.75" customHeight="1" x14ac:dyDescent="0.2">
      <c r="E59" s="18"/>
      <c r="F59" s="18"/>
      <c r="G59" s="18"/>
      <c r="H59" s="18"/>
      <c r="I59" s="18"/>
      <c r="J59" s="18"/>
      <c r="K59" s="18"/>
      <c r="L59" s="18"/>
      <c r="M59" s="18"/>
      <c r="N59" s="18"/>
      <c r="O59" s="18"/>
      <c r="P59" s="18"/>
      <c r="Q59" s="18"/>
      <c r="R59" s="18"/>
    </row>
    <row r="60" spans="1:18" ht="12.75" customHeight="1" x14ac:dyDescent="0.2">
      <c r="E60" s="18"/>
      <c r="F60" s="18"/>
      <c r="G60" s="18"/>
      <c r="H60" s="18"/>
      <c r="I60" s="18"/>
      <c r="J60" s="18"/>
      <c r="K60" s="18"/>
      <c r="L60" s="18"/>
      <c r="M60" s="18"/>
      <c r="N60" s="18"/>
      <c r="O60" s="18"/>
      <c r="P60" s="18"/>
      <c r="Q60" s="18"/>
      <c r="R60" s="18"/>
    </row>
    <row r="61" spans="1:18" ht="12.75" customHeight="1" x14ac:dyDescent="0.2">
      <c r="D61" s="7"/>
      <c r="E61" s="18"/>
      <c r="F61" s="18"/>
      <c r="G61" s="18"/>
      <c r="H61" s="18"/>
      <c r="I61" s="18"/>
      <c r="J61" s="18"/>
      <c r="K61" s="18"/>
      <c r="L61" s="18"/>
      <c r="M61" s="18"/>
      <c r="N61" s="18"/>
      <c r="O61" s="18"/>
      <c r="P61" s="18"/>
      <c r="Q61" s="18"/>
      <c r="R61" s="18"/>
    </row>
    <row r="62" spans="1:18" ht="12.75" customHeight="1" x14ac:dyDescent="0.2">
      <c r="D62" s="7"/>
      <c r="E62" s="18"/>
      <c r="F62" s="18"/>
      <c r="G62" s="18"/>
      <c r="H62" s="18"/>
      <c r="I62" s="18"/>
      <c r="J62" s="18"/>
      <c r="K62" s="18"/>
      <c r="L62" s="18"/>
      <c r="M62" s="18"/>
      <c r="N62" s="18"/>
      <c r="O62" s="18"/>
      <c r="P62" s="18"/>
      <c r="Q62" s="18"/>
      <c r="R62" s="18"/>
    </row>
    <row r="63" spans="1:18" ht="12.75" customHeight="1" x14ac:dyDescent="0.2">
      <c r="D63" s="7"/>
      <c r="E63" s="18"/>
      <c r="F63" s="18"/>
      <c r="G63" s="18"/>
      <c r="H63" s="18"/>
      <c r="I63" s="18"/>
      <c r="J63" s="18"/>
      <c r="K63" s="18"/>
      <c r="L63" s="18"/>
      <c r="M63" s="18"/>
      <c r="N63" s="18"/>
      <c r="O63" s="18"/>
      <c r="P63" s="18"/>
      <c r="Q63" s="18"/>
      <c r="R63" s="18"/>
    </row>
    <row r="64" spans="1:18" ht="12.75" customHeight="1" x14ac:dyDescent="0.2">
      <c r="D64" s="7"/>
      <c r="E64" s="18"/>
      <c r="F64" s="18"/>
      <c r="G64" s="18"/>
      <c r="H64" s="18"/>
      <c r="I64" s="18"/>
      <c r="J64" s="18"/>
      <c r="K64" s="18"/>
      <c r="L64" s="18"/>
      <c r="M64" s="18"/>
      <c r="N64" s="18"/>
      <c r="O64" s="18"/>
      <c r="P64" s="18"/>
      <c r="Q64" s="18"/>
      <c r="R64" s="18"/>
    </row>
    <row r="65" spans="4:18" ht="12.75" customHeight="1" x14ac:dyDescent="0.2">
      <c r="D65" s="7"/>
      <c r="E65" s="18"/>
      <c r="F65" s="18"/>
      <c r="G65" s="18"/>
      <c r="H65" s="18"/>
      <c r="I65" s="18"/>
      <c r="J65" s="18"/>
      <c r="K65" s="18"/>
      <c r="L65" s="18"/>
      <c r="M65" s="18"/>
      <c r="N65" s="18"/>
      <c r="O65" s="18"/>
      <c r="P65" s="18"/>
      <c r="Q65" s="18"/>
      <c r="R65" s="18"/>
    </row>
    <row r="66" spans="4:18" ht="12.75" customHeight="1" x14ac:dyDescent="0.2">
      <c r="E66" s="18"/>
      <c r="F66" s="18"/>
      <c r="G66" s="18"/>
      <c r="H66" s="18"/>
      <c r="I66" s="18"/>
      <c r="J66" s="18"/>
      <c r="K66" s="18"/>
      <c r="L66" s="18"/>
      <c r="M66" s="18"/>
      <c r="N66" s="18"/>
      <c r="O66" s="18"/>
      <c r="P66" s="18"/>
      <c r="Q66" s="18"/>
      <c r="R66" s="18"/>
    </row>
    <row r="67" spans="4:18" ht="12.75" customHeight="1" x14ac:dyDescent="0.2">
      <c r="E67" s="18"/>
      <c r="F67" s="18"/>
      <c r="G67" s="18"/>
      <c r="H67" s="18"/>
      <c r="I67" s="18"/>
      <c r="J67" s="18"/>
      <c r="K67" s="18"/>
      <c r="L67" s="18"/>
      <c r="M67" s="18"/>
      <c r="N67" s="18"/>
      <c r="O67" s="18"/>
      <c r="P67" s="18"/>
      <c r="Q67" s="18"/>
      <c r="R67" s="18"/>
    </row>
    <row r="68" spans="4:18" ht="12.75" customHeight="1" x14ac:dyDescent="0.2">
      <c r="E68" s="18"/>
      <c r="F68" s="18"/>
      <c r="G68" s="18"/>
      <c r="H68" s="18"/>
      <c r="I68" s="18"/>
      <c r="J68" s="18"/>
      <c r="K68" s="18"/>
      <c r="L68" s="18"/>
      <c r="M68" s="18"/>
      <c r="N68" s="18"/>
      <c r="O68" s="18"/>
      <c r="P68" s="18"/>
      <c r="Q68" s="18"/>
      <c r="R68" s="18"/>
    </row>
    <row r="69" spans="4:18" ht="12.75" customHeight="1" x14ac:dyDescent="0.2">
      <c r="E69" s="18"/>
      <c r="F69" s="18"/>
      <c r="G69" s="18"/>
      <c r="H69" s="18"/>
      <c r="I69" s="18"/>
      <c r="J69" s="18"/>
      <c r="K69" s="18"/>
      <c r="L69" s="18"/>
      <c r="M69" s="18"/>
      <c r="N69" s="18"/>
      <c r="O69" s="18"/>
      <c r="P69" s="18"/>
      <c r="Q69" s="18"/>
      <c r="R69" s="18"/>
    </row>
    <row r="70" spans="4:18" ht="12.75" customHeight="1" x14ac:dyDescent="0.2"/>
    <row r="71" spans="4:18" ht="12.75" customHeight="1" x14ac:dyDescent="0.2"/>
    <row r="72" spans="4:18" ht="12.75" customHeight="1" x14ac:dyDescent="0.2"/>
    <row r="73" spans="4:18" ht="12.75" customHeight="1" x14ac:dyDescent="0.2"/>
    <row r="74" spans="4:18" ht="12.75" customHeight="1" x14ac:dyDescent="0.2"/>
    <row r="75" spans="4:18" ht="12.75" customHeight="1" x14ac:dyDescent="0.2"/>
    <row r="76" spans="4:18" ht="12.75" customHeight="1" x14ac:dyDescent="0.2"/>
    <row r="77" spans="4:18" ht="12.75" customHeight="1" x14ac:dyDescent="0.2"/>
    <row r="78" spans="4:18" ht="12.75" customHeight="1" x14ac:dyDescent="0.2"/>
    <row r="79" spans="4:18" ht="12.75" customHeight="1" x14ac:dyDescent="0.2"/>
    <row r="80" spans="4:18"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sheetData>
  <sheetProtection selectLockedCells="1" selectUnlockedCells="1"/>
  <phoneticPr fontId="4" type="noConversion"/>
  <pageMargins left="0.75" right="0.75" top="1" bottom="0.75" header="0.5" footer="0.5"/>
  <pageSetup scale="75" orientation="landscape" horizontalDpi="300" verticalDpi="300"/>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CD793-44E1-4114-AADB-9564CC8A85A6}">
  <dimension ref="A1:Q96"/>
  <sheetViews>
    <sheetView showGridLines="0" topLeftCell="A25" zoomScale="80" zoomScaleNormal="80" workbookViewId="0">
      <selection activeCell="B71" sqref="B71"/>
    </sheetView>
  </sheetViews>
  <sheetFormatPr defaultColWidth="9" defaultRowHeight="12" outlineLevelRow="1" x14ac:dyDescent="0.2"/>
  <cols>
    <col min="1" max="3" width="3" style="6" customWidth="1"/>
    <col min="4" max="4" width="22.85546875" customWidth="1"/>
    <col min="5" max="16" width="17.140625" customWidth="1"/>
    <col min="17" max="17" width="15.85546875" customWidth="1"/>
  </cols>
  <sheetData>
    <row r="1" spans="1:17" ht="15.75" x14ac:dyDescent="0.25">
      <c r="A1" s="5" t="str">
        <f>'1. Required Start-Up Funds'!A1</f>
        <v>Template</v>
      </c>
    </row>
    <row r="2" spans="1:17" ht="15.75" x14ac:dyDescent="0.25">
      <c r="A2" s="5" t="s">
        <v>347</v>
      </c>
    </row>
    <row r="3" spans="1:17" ht="12.75" customHeight="1" x14ac:dyDescent="0.2">
      <c r="A3" s="1"/>
      <c r="B3" s="1"/>
      <c r="C3" s="1"/>
      <c r="D3" s="40"/>
      <c r="E3" s="40"/>
      <c r="F3" s="40"/>
      <c r="G3" s="40"/>
      <c r="H3" s="40"/>
      <c r="I3" s="40"/>
      <c r="J3" s="40"/>
      <c r="K3" s="40"/>
      <c r="L3" s="40"/>
      <c r="M3" s="40"/>
      <c r="N3" s="40"/>
      <c r="O3" s="40"/>
      <c r="P3" s="40"/>
      <c r="Q3" s="40"/>
    </row>
    <row r="4" spans="1:17" ht="12.75" customHeight="1" x14ac:dyDescent="0.2">
      <c r="A4" s="1"/>
      <c r="B4" s="1"/>
      <c r="C4" s="1"/>
      <c r="D4" s="40"/>
      <c r="E4" s="40"/>
      <c r="F4" s="40"/>
      <c r="G4" s="40"/>
      <c r="H4" s="40"/>
      <c r="I4" s="40"/>
      <c r="J4" s="40"/>
      <c r="K4" s="40"/>
      <c r="L4" s="40"/>
      <c r="M4" s="40"/>
      <c r="N4" s="40"/>
      <c r="O4" s="40"/>
      <c r="P4" s="40"/>
      <c r="Q4" s="40"/>
    </row>
    <row r="5" spans="1:17" ht="12.75" customHeight="1" x14ac:dyDescent="0.2">
      <c r="A5" s="1"/>
      <c r="B5" s="1"/>
      <c r="C5" s="1"/>
      <c r="D5" s="40"/>
      <c r="E5" s="40"/>
      <c r="F5" s="40"/>
      <c r="G5" s="40"/>
      <c r="H5" s="40"/>
      <c r="I5" s="40"/>
      <c r="J5" s="40"/>
      <c r="K5" s="40"/>
      <c r="L5" s="40"/>
      <c r="M5" s="40"/>
      <c r="N5" s="40"/>
      <c r="O5" s="40"/>
      <c r="P5" s="40"/>
      <c r="Q5" s="40"/>
    </row>
    <row r="6" spans="1:17" ht="12.75" customHeight="1" thickBot="1" x14ac:dyDescent="0.25">
      <c r="A6" s="1"/>
      <c r="B6" s="1"/>
      <c r="C6" s="1"/>
      <c r="D6" s="40"/>
      <c r="E6" s="43" t="str">
        <f>'4. Projected Sales Forecast'!H6</f>
        <v>Month 1</v>
      </c>
      <c r="F6" s="43" t="str">
        <f>'4. Projected Sales Forecast'!I6</f>
        <v>Month 2</v>
      </c>
      <c r="G6" s="43" t="str">
        <f>'4. Projected Sales Forecast'!J6</f>
        <v>Month 3</v>
      </c>
      <c r="H6" s="43" t="str">
        <f>'4. Projected Sales Forecast'!K6</f>
        <v>Month 4</v>
      </c>
      <c r="I6" s="43" t="str">
        <f>'4. Projected Sales Forecast'!L6</f>
        <v>Month 5</v>
      </c>
      <c r="J6" s="43" t="str">
        <f>'4. Projected Sales Forecast'!M6</f>
        <v>Month 6</v>
      </c>
      <c r="K6" s="43" t="str">
        <f>'4. Projected Sales Forecast'!N6</f>
        <v>Month 7</v>
      </c>
      <c r="L6" s="43" t="str">
        <f>'4. Projected Sales Forecast'!O6</f>
        <v>Month 8</v>
      </c>
      <c r="M6" s="43" t="str">
        <f>'4. Projected Sales Forecast'!P6</f>
        <v>Month 9</v>
      </c>
      <c r="N6" s="43" t="str">
        <f>'4. Projected Sales Forecast'!Q6</f>
        <v>Month 10</v>
      </c>
      <c r="O6" s="43" t="str">
        <f>'4. Projected Sales Forecast'!R6</f>
        <v>Month 11</v>
      </c>
      <c r="P6" s="43" t="str">
        <f>'4. Projected Sales Forecast'!S6</f>
        <v>Month 12</v>
      </c>
      <c r="Q6" s="43" t="s">
        <v>2</v>
      </c>
    </row>
    <row r="7" spans="1:17" ht="12.75" customHeight="1" thickTop="1" x14ac:dyDescent="0.2">
      <c r="A7" s="1"/>
      <c r="B7" s="1"/>
      <c r="C7" s="1"/>
      <c r="D7" s="40"/>
      <c r="E7" s="40"/>
      <c r="F7" s="40"/>
      <c r="G7" s="40"/>
      <c r="H7" s="40"/>
      <c r="I7" s="40"/>
      <c r="J7" s="40"/>
      <c r="K7" s="40"/>
      <c r="L7" s="40"/>
      <c r="M7" s="40"/>
      <c r="N7" s="40"/>
      <c r="O7" s="40"/>
      <c r="P7" s="40"/>
      <c r="Q7" s="40"/>
    </row>
    <row r="8" spans="1:17" ht="12.75" customHeight="1" outlineLevel="1" x14ac:dyDescent="0.2">
      <c r="A8" s="1" t="s">
        <v>80</v>
      </c>
      <c r="B8" s="1"/>
      <c r="C8" s="1"/>
      <c r="D8" s="40"/>
      <c r="E8" s="40"/>
      <c r="F8" s="40"/>
      <c r="G8" s="40"/>
      <c r="H8" s="40"/>
      <c r="I8" s="40"/>
      <c r="J8" s="40"/>
      <c r="K8" s="40"/>
      <c r="L8" s="40"/>
      <c r="M8" s="40"/>
      <c r="N8" s="40"/>
      <c r="O8" s="40"/>
      <c r="P8" s="40"/>
      <c r="Q8" s="40"/>
    </row>
    <row r="9" spans="1:17" ht="12.75" customHeight="1" outlineLevel="1" x14ac:dyDescent="0.2">
      <c r="A9" s="1"/>
      <c r="B9" s="1" t="str">
        <f>'4. Projected Sales Forecast'!A8</f>
        <v>Revenue Channel 1</v>
      </c>
      <c r="C9" s="1"/>
      <c r="D9" s="40"/>
      <c r="E9" s="48">
        <f>'4. Projected Sales Forecast'!$E$9*'4. Projected Sales Forecast'!H17</f>
        <v>0</v>
      </c>
      <c r="F9" s="48">
        <f>'4. Projected Sales Forecast'!$E$9*'4. Projected Sales Forecast'!I17</f>
        <v>0</v>
      </c>
      <c r="G9" s="48">
        <f>'4. Projected Sales Forecast'!$E$9*'4. Projected Sales Forecast'!J17</f>
        <v>0</v>
      </c>
      <c r="H9" s="48">
        <f>'4. Projected Sales Forecast'!$E$9*'4. Projected Sales Forecast'!K17</f>
        <v>0</v>
      </c>
      <c r="I9" s="48">
        <f>'4. Projected Sales Forecast'!$E$9*'4. Projected Sales Forecast'!L17</f>
        <v>0</v>
      </c>
      <c r="J9" s="48">
        <f>'4. Projected Sales Forecast'!$E$9*'4. Projected Sales Forecast'!M17</f>
        <v>0</v>
      </c>
      <c r="K9" s="48">
        <f>'4. Projected Sales Forecast'!$E$9*'4. Projected Sales Forecast'!N17</f>
        <v>0</v>
      </c>
      <c r="L9" s="48">
        <f>'4. Projected Sales Forecast'!$E$9*'4. Projected Sales Forecast'!O17</f>
        <v>0</v>
      </c>
      <c r="M9" s="48">
        <f>'4. Projected Sales Forecast'!$E$9*'4. Projected Sales Forecast'!P17</f>
        <v>0</v>
      </c>
      <c r="N9" s="48">
        <f>'4. Projected Sales Forecast'!$E$9*'4. Projected Sales Forecast'!Q17</f>
        <v>0</v>
      </c>
      <c r="O9" s="48">
        <f>'4. Projected Sales Forecast'!$E$9*'4. Projected Sales Forecast'!R17</f>
        <v>0</v>
      </c>
      <c r="P9" s="48">
        <f>'4. Projected Sales Forecast'!$E$9*'4. Projected Sales Forecast'!S17</f>
        <v>0</v>
      </c>
      <c r="Q9" s="56">
        <f t="shared" ref="Q9:Q14" si="0">SUM(E9:P9)</f>
        <v>0</v>
      </c>
    </row>
    <row r="10" spans="1:17" ht="12.75" customHeight="1" outlineLevel="1" x14ac:dyDescent="0.2">
      <c r="A10" s="1"/>
      <c r="B10" s="1" t="str">
        <f>'4. Projected Sales Forecast'!A32</f>
        <v>Revenue Channel 2</v>
      </c>
      <c r="C10" s="1"/>
      <c r="D10" s="40"/>
      <c r="E10" s="48">
        <f>'4. Projected Sales Forecast'!$E$33*'4. Projected Sales Forecast'!H41</f>
        <v>0</v>
      </c>
      <c r="F10" s="48">
        <f>'4. Projected Sales Forecast'!$E$33*'4. Projected Sales Forecast'!I41</f>
        <v>0</v>
      </c>
      <c r="G10" s="48">
        <f>'4. Projected Sales Forecast'!$E$33*'4. Projected Sales Forecast'!J41</f>
        <v>0</v>
      </c>
      <c r="H10" s="48">
        <f>'4. Projected Sales Forecast'!$E$33*'4. Projected Sales Forecast'!K41</f>
        <v>0</v>
      </c>
      <c r="I10" s="48">
        <f>'4. Projected Sales Forecast'!$E$33*'4. Projected Sales Forecast'!L41</f>
        <v>0</v>
      </c>
      <c r="J10" s="48">
        <f>'4. Projected Sales Forecast'!$E$33*'4. Projected Sales Forecast'!M41</f>
        <v>0</v>
      </c>
      <c r="K10" s="48">
        <f>'4. Projected Sales Forecast'!$E$33*'4. Projected Sales Forecast'!N41</f>
        <v>0</v>
      </c>
      <c r="L10" s="48">
        <f>'4. Projected Sales Forecast'!$E$33*'4. Projected Sales Forecast'!O41</f>
        <v>0</v>
      </c>
      <c r="M10" s="48">
        <f>'4. Projected Sales Forecast'!$E$33*'4. Projected Sales Forecast'!P41</f>
        <v>0</v>
      </c>
      <c r="N10" s="48">
        <f>'4. Projected Sales Forecast'!$E$33*'4. Projected Sales Forecast'!Q41</f>
        <v>0</v>
      </c>
      <c r="O10" s="48">
        <f>'4. Projected Sales Forecast'!$E$33*'4. Projected Sales Forecast'!R41</f>
        <v>0</v>
      </c>
      <c r="P10" s="48">
        <f>'4. Projected Sales Forecast'!$E$33*'4. Projected Sales Forecast'!S41</f>
        <v>0</v>
      </c>
      <c r="Q10" s="56">
        <f t="shared" si="0"/>
        <v>0</v>
      </c>
    </row>
    <row r="11" spans="1:17" ht="12.75" customHeight="1" outlineLevel="1" x14ac:dyDescent="0.2">
      <c r="A11" s="1"/>
      <c r="B11" s="1" t="str">
        <f>'4. Projected Sales Forecast (2)'!A8</f>
        <v>Revenue Channel 3</v>
      </c>
      <c r="C11" s="1"/>
      <c r="D11" s="40"/>
      <c r="E11" s="48">
        <f>'4. Projected Sales Forecast (2)'!$E$9*'4. Projected Sales Forecast (2)'!H17</f>
        <v>0</v>
      </c>
      <c r="F11" s="48">
        <f>'4. Projected Sales Forecast (2)'!$E$9*'4. Projected Sales Forecast (2)'!I17</f>
        <v>0</v>
      </c>
      <c r="G11" s="48">
        <f>'4. Projected Sales Forecast (2)'!$E$9*'4. Projected Sales Forecast (2)'!J17</f>
        <v>0</v>
      </c>
      <c r="H11" s="48">
        <f>'4. Projected Sales Forecast (2)'!$E$9*'4. Projected Sales Forecast (2)'!K17</f>
        <v>0</v>
      </c>
      <c r="I11" s="48">
        <f>'4. Projected Sales Forecast (2)'!$E$9*'4. Projected Sales Forecast (2)'!L17</f>
        <v>0</v>
      </c>
      <c r="J11" s="48">
        <f>'4. Projected Sales Forecast (2)'!$E$9*'4. Projected Sales Forecast (2)'!M17</f>
        <v>0</v>
      </c>
      <c r="K11" s="48">
        <f>'4. Projected Sales Forecast (2)'!$E$9*'4. Projected Sales Forecast (2)'!N17</f>
        <v>0</v>
      </c>
      <c r="L11" s="48">
        <f>'4. Projected Sales Forecast (2)'!$E$9*'4. Projected Sales Forecast (2)'!O17</f>
        <v>0</v>
      </c>
      <c r="M11" s="48">
        <f>'4. Projected Sales Forecast (2)'!$E$9*'4. Projected Sales Forecast (2)'!P17</f>
        <v>0</v>
      </c>
      <c r="N11" s="48">
        <f>'4. Projected Sales Forecast (2)'!$E$9*'4. Projected Sales Forecast (2)'!Q17</f>
        <v>0</v>
      </c>
      <c r="O11" s="48">
        <f>'4. Projected Sales Forecast (2)'!$E$9*'4. Projected Sales Forecast (2)'!R17</f>
        <v>0</v>
      </c>
      <c r="P11" s="48">
        <f>'4. Projected Sales Forecast (2)'!$E$9*'4. Projected Sales Forecast (2)'!S17</f>
        <v>0</v>
      </c>
      <c r="Q11" s="56">
        <f t="shared" si="0"/>
        <v>0</v>
      </c>
    </row>
    <row r="12" spans="1:17" ht="12.75" customHeight="1" outlineLevel="1" x14ac:dyDescent="0.2">
      <c r="A12" s="1"/>
      <c r="B12" s="1" t="str">
        <f>'4. Projected Sales Forecast (2)'!A32</f>
        <v>Revenue Channel 4</v>
      </c>
      <c r="C12" s="1"/>
      <c r="D12" s="40"/>
      <c r="E12" s="48">
        <f>'4. Projected Sales Forecast (2)'!$E$33*'4. Projected Sales Forecast (2)'!H41</f>
        <v>0</v>
      </c>
      <c r="F12" s="48">
        <f>'4. Projected Sales Forecast (2)'!$E$33*'4. Projected Sales Forecast (2)'!I41</f>
        <v>0</v>
      </c>
      <c r="G12" s="48">
        <f>'4. Projected Sales Forecast (2)'!$E$33*'4. Projected Sales Forecast (2)'!J41</f>
        <v>0</v>
      </c>
      <c r="H12" s="48">
        <f>'4. Projected Sales Forecast (2)'!$E$33*'4. Projected Sales Forecast (2)'!K41</f>
        <v>0</v>
      </c>
      <c r="I12" s="48">
        <f>'4. Projected Sales Forecast (2)'!$E$33*'4. Projected Sales Forecast (2)'!L41</f>
        <v>0</v>
      </c>
      <c r="J12" s="48">
        <f>'4. Projected Sales Forecast (2)'!$E$33*'4. Projected Sales Forecast (2)'!M41</f>
        <v>0</v>
      </c>
      <c r="K12" s="48">
        <f>'4. Projected Sales Forecast (2)'!$E$33*'4. Projected Sales Forecast (2)'!N41</f>
        <v>0</v>
      </c>
      <c r="L12" s="48">
        <f>'4. Projected Sales Forecast (2)'!$E$33*'4. Projected Sales Forecast (2)'!O41</f>
        <v>0</v>
      </c>
      <c r="M12" s="48">
        <f>'4. Projected Sales Forecast (2)'!$E$33*'4. Projected Sales Forecast (2)'!P41</f>
        <v>0</v>
      </c>
      <c r="N12" s="48">
        <f>'4. Projected Sales Forecast (2)'!$E$33*'4. Projected Sales Forecast (2)'!Q41</f>
        <v>0</v>
      </c>
      <c r="O12" s="48">
        <f>'4. Projected Sales Forecast (2)'!$E$33*'4. Projected Sales Forecast (2)'!R41</f>
        <v>0</v>
      </c>
      <c r="P12" s="48">
        <f>'4. Projected Sales Forecast (2)'!$E$33*'4. Projected Sales Forecast (2)'!S41</f>
        <v>0</v>
      </c>
      <c r="Q12" s="56">
        <f t="shared" si="0"/>
        <v>0</v>
      </c>
    </row>
    <row r="13" spans="1:17" ht="12.75" customHeight="1" outlineLevel="1" x14ac:dyDescent="0.2">
      <c r="A13" s="1"/>
      <c r="B13" s="1" t="str">
        <f>IF('5. Projected Sales Forecast (2)'!E9&gt;0,'5. Projected Sales Forecast (2)'!A8,"")</f>
        <v/>
      </c>
      <c r="C13" s="1"/>
      <c r="D13" s="40"/>
      <c r="E13" s="48" t="str">
        <f>IF('5. Projected Sales Forecast (2)'!$E$9&gt;0,'5. Projected Sales Forecast (2)'!$E$9*'5. Projected Sales Forecast (2)'!H17,"")</f>
        <v/>
      </c>
      <c r="F13" s="48" t="str">
        <f>IF('5. Projected Sales Forecast (2)'!$E$9&gt;0,'5. Projected Sales Forecast (2)'!$E$9*'5. Projected Sales Forecast (2)'!I17,"")</f>
        <v/>
      </c>
      <c r="G13" s="48" t="str">
        <f>IF('5. Projected Sales Forecast (2)'!$E$9&gt;0,'5. Projected Sales Forecast (2)'!$E$9*'5. Projected Sales Forecast (2)'!J17,"")</f>
        <v/>
      </c>
      <c r="H13" s="48" t="str">
        <f>IF('5. Projected Sales Forecast (2)'!$E$9&gt;0,'5. Projected Sales Forecast (2)'!$E$9*'5. Projected Sales Forecast (2)'!K17,"")</f>
        <v/>
      </c>
      <c r="I13" s="48" t="str">
        <f>IF('5. Projected Sales Forecast (2)'!$E$9&gt;0,'5. Projected Sales Forecast (2)'!$E$9*'5. Projected Sales Forecast (2)'!L17,"")</f>
        <v/>
      </c>
      <c r="J13" s="48" t="str">
        <f>IF('5. Projected Sales Forecast (2)'!$E$9&gt;0,'5. Projected Sales Forecast (2)'!$E$9*'5. Projected Sales Forecast (2)'!M17,"")</f>
        <v/>
      </c>
      <c r="K13" s="48" t="str">
        <f>IF('5. Projected Sales Forecast (2)'!$E$9&gt;0,'5. Projected Sales Forecast (2)'!$E$9*'5. Projected Sales Forecast (2)'!N17,"")</f>
        <v/>
      </c>
      <c r="L13" s="48" t="str">
        <f>IF('5. Projected Sales Forecast (2)'!$E$9&gt;0,'5. Projected Sales Forecast (2)'!$E$9*'5. Projected Sales Forecast (2)'!O17,"")</f>
        <v/>
      </c>
      <c r="M13" s="48" t="str">
        <f>IF('5. Projected Sales Forecast (2)'!$E$9&gt;0,'5. Projected Sales Forecast (2)'!$E$9*'5. Projected Sales Forecast (2)'!P17,"")</f>
        <v/>
      </c>
      <c r="N13" s="48" t="str">
        <f>IF('5. Projected Sales Forecast (2)'!$E$9&gt;0,'5. Projected Sales Forecast (2)'!$E$9*'5. Projected Sales Forecast (2)'!Q17,"")</f>
        <v/>
      </c>
      <c r="O13" s="48" t="str">
        <f>IF('5. Projected Sales Forecast (2)'!$E$9&gt;0,'5. Projected Sales Forecast (2)'!$E$9*'5. Projected Sales Forecast (2)'!R17,"")</f>
        <v/>
      </c>
      <c r="P13" s="48" t="str">
        <f>IF('5. Projected Sales Forecast (2)'!$E$9&gt;0,'5. Projected Sales Forecast (2)'!$E$9*'5. Projected Sales Forecast (2)'!S17,"")</f>
        <v/>
      </c>
      <c r="Q13" s="56">
        <f t="shared" si="0"/>
        <v>0</v>
      </c>
    </row>
    <row r="14" spans="1:17" ht="12.75" customHeight="1" outlineLevel="1" thickBot="1" x14ac:dyDescent="0.25">
      <c r="A14" s="1"/>
      <c r="B14" s="1" t="str">
        <f>IF('5. Projected Sales Forecast (2)'!E33&gt;0,'5. Projected Sales Forecast (2)'!A32,"")</f>
        <v/>
      </c>
      <c r="C14" s="1"/>
      <c r="D14" s="40"/>
      <c r="E14" s="52" t="str">
        <f>IF('5. Projected Sales Forecast (2)'!$E$33&gt;0,'5. Projected Sales Forecast (2)'!$E$33*'5. Projected Sales Forecast (2)'!H41,"")</f>
        <v/>
      </c>
      <c r="F14" s="52" t="str">
        <f>IF('5. Projected Sales Forecast (2)'!$E$33&gt;0,'5. Projected Sales Forecast (2)'!$E$33*'5. Projected Sales Forecast (2)'!I41,"")</f>
        <v/>
      </c>
      <c r="G14" s="52" t="str">
        <f>IF('5. Projected Sales Forecast (2)'!$E$33&gt;0,'5. Projected Sales Forecast (2)'!$E$33*'5. Projected Sales Forecast (2)'!J41,"")</f>
        <v/>
      </c>
      <c r="H14" s="52" t="str">
        <f>IF('5. Projected Sales Forecast (2)'!$E$33&gt;0,'5. Projected Sales Forecast (2)'!$E$33*'5. Projected Sales Forecast (2)'!K41,"")</f>
        <v/>
      </c>
      <c r="I14" s="52" t="str">
        <f>IF('5. Projected Sales Forecast (2)'!$E$33&gt;0,'5. Projected Sales Forecast (2)'!$E$33*'5. Projected Sales Forecast (2)'!L41,"")</f>
        <v/>
      </c>
      <c r="J14" s="52" t="str">
        <f>IF('5. Projected Sales Forecast (2)'!$E$33&gt;0,'5. Projected Sales Forecast (2)'!$E$33*'5. Projected Sales Forecast (2)'!M41,"")</f>
        <v/>
      </c>
      <c r="K14" s="52" t="str">
        <f>IF('5. Projected Sales Forecast (2)'!$E$33&gt;0,'5. Projected Sales Forecast (2)'!$E$33*'5. Projected Sales Forecast (2)'!N41,"")</f>
        <v/>
      </c>
      <c r="L14" s="52" t="str">
        <f>IF('5. Projected Sales Forecast (2)'!$E$33&gt;0,'5. Projected Sales Forecast (2)'!$E$33*'5. Projected Sales Forecast (2)'!O41,"")</f>
        <v/>
      </c>
      <c r="M14" s="52" t="str">
        <f>IF('5. Projected Sales Forecast (2)'!$E$33&gt;0,'5. Projected Sales Forecast (2)'!$E$33*'5. Projected Sales Forecast (2)'!P41,"")</f>
        <v/>
      </c>
      <c r="N14" s="52" t="str">
        <f>IF('5. Projected Sales Forecast (2)'!$E$33&gt;0,'5. Projected Sales Forecast (2)'!$E$33*'5. Projected Sales Forecast (2)'!Q41,"")</f>
        <v/>
      </c>
      <c r="O14" s="52" t="str">
        <f>IF('5. Projected Sales Forecast (2)'!$E$33&gt;0,'5. Projected Sales Forecast (2)'!$E$33*'5. Projected Sales Forecast (2)'!R41,"")</f>
        <v/>
      </c>
      <c r="P14" s="52" t="str">
        <f>IF('5. Projected Sales Forecast (2)'!$E$33&gt;0,'5. Projected Sales Forecast (2)'!$E$33*'5. Projected Sales Forecast (2)'!S41,"")</f>
        <v/>
      </c>
      <c r="Q14" s="99">
        <f t="shared" si="0"/>
        <v>0</v>
      </c>
    </row>
    <row r="15" spans="1:17" ht="12.75" customHeight="1" x14ac:dyDescent="0.2">
      <c r="A15" s="1" t="s">
        <v>81</v>
      </c>
      <c r="B15" s="1"/>
      <c r="C15" s="1"/>
      <c r="D15" s="40"/>
      <c r="E15" s="56">
        <f t="shared" ref="E15:Q15" si="1">SUM(E9:E14)</f>
        <v>0</v>
      </c>
      <c r="F15" s="56">
        <f t="shared" si="1"/>
        <v>0</v>
      </c>
      <c r="G15" s="56">
        <f t="shared" si="1"/>
        <v>0</v>
      </c>
      <c r="H15" s="56">
        <f t="shared" si="1"/>
        <v>0</v>
      </c>
      <c r="I15" s="56">
        <f t="shared" si="1"/>
        <v>0</v>
      </c>
      <c r="J15" s="56">
        <f t="shared" si="1"/>
        <v>0</v>
      </c>
      <c r="K15" s="56">
        <f t="shared" si="1"/>
        <v>0</v>
      </c>
      <c r="L15" s="56">
        <f t="shared" si="1"/>
        <v>0</v>
      </c>
      <c r="M15" s="56">
        <f t="shared" si="1"/>
        <v>0</v>
      </c>
      <c r="N15" s="56">
        <f t="shared" si="1"/>
        <v>0</v>
      </c>
      <c r="O15" s="56">
        <f t="shared" si="1"/>
        <v>0</v>
      </c>
      <c r="P15" s="56">
        <f t="shared" si="1"/>
        <v>0</v>
      </c>
      <c r="Q15" s="56">
        <f t="shared" si="1"/>
        <v>0</v>
      </c>
    </row>
    <row r="16" spans="1:17" ht="12.75" customHeight="1" x14ac:dyDescent="0.2">
      <c r="A16" s="1"/>
      <c r="B16" s="1"/>
      <c r="C16" s="1"/>
      <c r="D16" s="40"/>
      <c r="E16" s="40"/>
      <c r="F16" s="40"/>
      <c r="G16" s="40"/>
      <c r="H16" s="40"/>
      <c r="I16" s="40"/>
      <c r="J16" s="40"/>
      <c r="K16" s="40"/>
      <c r="L16" s="40"/>
      <c r="M16" s="40"/>
      <c r="N16" s="40"/>
      <c r="O16" s="40"/>
      <c r="P16" s="40"/>
      <c r="Q16" s="40"/>
    </row>
    <row r="17" spans="1:17" ht="12.75" customHeight="1" outlineLevel="1" x14ac:dyDescent="0.2">
      <c r="A17" s="1" t="s">
        <v>82</v>
      </c>
      <c r="B17" s="1"/>
      <c r="C17" s="1"/>
      <c r="D17" s="40"/>
      <c r="E17" s="48"/>
      <c r="F17" s="48"/>
      <c r="G17" s="48"/>
      <c r="H17" s="48"/>
      <c r="I17" s="48"/>
      <c r="J17" s="48"/>
      <c r="K17" s="48"/>
      <c r="L17" s="48"/>
      <c r="M17" s="48"/>
      <c r="N17" s="48"/>
      <c r="O17" s="48"/>
      <c r="P17" s="48"/>
      <c r="Q17" s="48"/>
    </row>
    <row r="18" spans="1:17" ht="12.75" customHeight="1" outlineLevel="1" x14ac:dyDescent="0.2">
      <c r="A18" s="1"/>
      <c r="B18" s="1" t="str">
        <f t="shared" ref="B18:B23" si="2">B9</f>
        <v>Revenue Channel 1</v>
      </c>
      <c r="C18" s="1"/>
      <c r="D18" s="40"/>
      <c r="E18" s="48">
        <f>'4. Projected Sales Forecast'!$E$10*'4. Projected Sales Forecast'!H17</f>
        <v>0</v>
      </c>
      <c r="F18" s="48">
        <f>'4. Projected Sales Forecast'!$E$10*'4. Projected Sales Forecast'!I17</f>
        <v>0</v>
      </c>
      <c r="G18" s="48">
        <f>'4. Projected Sales Forecast'!$E$10*'4. Projected Sales Forecast'!J17</f>
        <v>0</v>
      </c>
      <c r="H18" s="48">
        <f>'4. Projected Sales Forecast'!$E$10*'4. Projected Sales Forecast'!K17</f>
        <v>0</v>
      </c>
      <c r="I18" s="48">
        <f>'4. Projected Sales Forecast'!$E$10*'4. Projected Sales Forecast'!L17</f>
        <v>0</v>
      </c>
      <c r="J18" s="48">
        <f>'4. Projected Sales Forecast'!$E$10*'4. Projected Sales Forecast'!M17</f>
        <v>0</v>
      </c>
      <c r="K18" s="48">
        <f>'4. Projected Sales Forecast'!$E$10*'4. Projected Sales Forecast'!N17</f>
        <v>0</v>
      </c>
      <c r="L18" s="48">
        <f>'4. Projected Sales Forecast'!$E$10*'4. Projected Sales Forecast'!O17</f>
        <v>0</v>
      </c>
      <c r="M18" s="48">
        <f>'4. Projected Sales Forecast'!$E$10*'4. Projected Sales Forecast'!P17</f>
        <v>0</v>
      </c>
      <c r="N18" s="48">
        <f>'4. Projected Sales Forecast'!$E$10*'4. Projected Sales Forecast'!Q17</f>
        <v>0</v>
      </c>
      <c r="O18" s="48">
        <f>'4. Projected Sales Forecast'!$E$10*'4. Projected Sales Forecast'!R17</f>
        <v>0</v>
      </c>
      <c r="P18" s="48">
        <f>'4. Projected Sales Forecast'!$E$10*'4. Projected Sales Forecast'!S17</f>
        <v>0</v>
      </c>
      <c r="Q18" s="48">
        <f t="shared" ref="Q18:Q23" si="3">SUM(E18:P18)</f>
        <v>0</v>
      </c>
    </row>
    <row r="19" spans="1:17" ht="12.75" customHeight="1" outlineLevel="1" x14ac:dyDescent="0.2">
      <c r="A19" s="1"/>
      <c r="B19" s="1" t="str">
        <f t="shared" si="2"/>
        <v>Revenue Channel 2</v>
      </c>
      <c r="C19" s="1"/>
      <c r="D19" s="40"/>
      <c r="E19" s="56">
        <f>'4. Projected Sales Forecast'!$E$34*'4. Projected Sales Forecast'!H41</f>
        <v>0</v>
      </c>
      <c r="F19" s="56">
        <f>'4. Projected Sales Forecast'!$E$34*'4. Projected Sales Forecast'!I41</f>
        <v>0</v>
      </c>
      <c r="G19" s="56">
        <f>'4. Projected Sales Forecast'!$E$34*'4. Projected Sales Forecast'!J41</f>
        <v>0</v>
      </c>
      <c r="H19" s="56">
        <f>'4. Projected Sales Forecast'!$E$34*'4. Projected Sales Forecast'!K41</f>
        <v>0</v>
      </c>
      <c r="I19" s="56">
        <f>'4. Projected Sales Forecast'!$E$34*'4. Projected Sales Forecast'!L41</f>
        <v>0</v>
      </c>
      <c r="J19" s="56">
        <f>'4. Projected Sales Forecast'!$E$34*'4. Projected Sales Forecast'!M41</f>
        <v>0</v>
      </c>
      <c r="K19" s="56">
        <f>'4. Projected Sales Forecast'!$E$34*'4. Projected Sales Forecast'!N41</f>
        <v>0</v>
      </c>
      <c r="L19" s="56">
        <f>'4. Projected Sales Forecast'!$E$34*'4. Projected Sales Forecast'!O41</f>
        <v>0</v>
      </c>
      <c r="M19" s="56">
        <f>'4. Projected Sales Forecast'!$E$34*'4. Projected Sales Forecast'!P41</f>
        <v>0</v>
      </c>
      <c r="N19" s="56">
        <f>'4. Projected Sales Forecast'!$E$34*'4. Projected Sales Forecast'!Q41</f>
        <v>0</v>
      </c>
      <c r="O19" s="56">
        <f>'4. Projected Sales Forecast'!$E$34*'4. Projected Sales Forecast'!R41</f>
        <v>0</v>
      </c>
      <c r="P19" s="56">
        <f>'4. Projected Sales Forecast'!$E$34*'4. Projected Sales Forecast'!S41</f>
        <v>0</v>
      </c>
      <c r="Q19" s="48">
        <f t="shared" si="3"/>
        <v>0</v>
      </c>
    </row>
    <row r="20" spans="1:17" ht="12.75" customHeight="1" outlineLevel="1" x14ac:dyDescent="0.2">
      <c r="A20" s="1"/>
      <c r="B20" s="1" t="str">
        <f t="shared" si="2"/>
        <v>Revenue Channel 3</v>
      </c>
      <c r="C20" s="1"/>
      <c r="D20" s="40"/>
      <c r="E20" s="48">
        <f>'4. Projected Sales Forecast (2)'!$E$10*'4. Projected Sales Forecast (2)'!H17</f>
        <v>0</v>
      </c>
      <c r="F20" s="48">
        <f>'4. Projected Sales Forecast (2)'!$E$10*'4. Projected Sales Forecast (2)'!I17</f>
        <v>0</v>
      </c>
      <c r="G20" s="48">
        <f>'4. Projected Sales Forecast (2)'!$E$10*'4. Projected Sales Forecast (2)'!J17</f>
        <v>0</v>
      </c>
      <c r="H20" s="48">
        <f>'4. Projected Sales Forecast (2)'!$E$10*'4. Projected Sales Forecast (2)'!K17</f>
        <v>0</v>
      </c>
      <c r="I20" s="48">
        <f>'4. Projected Sales Forecast (2)'!$E$10*'4. Projected Sales Forecast (2)'!L17</f>
        <v>0</v>
      </c>
      <c r="J20" s="48">
        <f>'4. Projected Sales Forecast (2)'!$E$10*'4. Projected Sales Forecast (2)'!M17</f>
        <v>0</v>
      </c>
      <c r="K20" s="48">
        <f>'4. Projected Sales Forecast (2)'!$E$10*'4. Projected Sales Forecast (2)'!N17</f>
        <v>0</v>
      </c>
      <c r="L20" s="48">
        <f>'4. Projected Sales Forecast (2)'!$E$10*'4. Projected Sales Forecast (2)'!O17</f>
        <v>0</v>
      </c>
      <c r="M20" s="48">
        <f>'4. Projected Sales Forecast (2)'!$E$10*'4. Projected Sales Forecast (2)'!P17</f>
        <v>0</v>
      </c>
      <c r="N20" s="48">
        <f>'4. Projected Sales Forecast (2)'!$E$10*'4. Projected Sales Forecast (2)'!Q17</f>
        <v>0</v>
      </c>
      <c r="O20" s="48">
        <f>'4. Projected Sales Forecast (2)'!$E$10*'4. Projected Sales Forecast (2)'!R17</f>
        <v>0</v>
      </c>
      <c r="P20" s="48">
        <f>'4. Projected Sales Forecast (2)'!$E$10*'4. Projected Sales Forecast (2)'!S17</f>
        <v>0</v>
      </c>
      <c r="Q20" s="48">
        <f t="shared" si="3"/>
        <v>0</v>
      </c>
    </row>
    <row r="21" spans="1:17" ht="12.75" customHeight="1" outlineLevel="1" x14ac:dyDescent="0.2">
      <c r="A21" s="1"/>
      <c r="B21" s="1" t="str">
        <f t="shared" si="2"/>
        <v>Revenue Channel 4</v>
      </c>
      <c r="C21" s="1"/>
      <c r="D21" s="40"/>
      <c r="E21" s="48">
        <f>'4. Projected Sales Forecast (2)'!$E$34*'4. Projected Sales Forecast (2)'!H41</f>
        <v>0</v>
      </c>
      <c r="F21" s="48">
        <f>'4. Projected Sales Forecast (2)'!$E$34*'4. Projected Sales Forecast (2)'!I41</f>
        <v>0</v>
      </c>
      <c r="G21" s="48">
        <f>'4. Projected Sales Forecast (2)'!$E$34*'4. Projected Sales Forecast (2)'!J41</f>
        <v>0</v>
      </c>
      <c r="H21" s="48">
        <f>'4. Projected Sales Forecast (2)'!$E$34*'4. Projected Sales Forecast (2)'!K41</f>
        <v>0</v>
      </c>
      <c r="I21" s="48">
        <f>'4. Projected Sales Forecast (2)'!$E$34*'4. Projected Sales Forecast (2)'!L41</f>
        <v>0</v>
      </c>
      <c r="J21" s="48">
        <f>'4. Projected Sales Forecast (2)'!$E$34*'4. Projected Sales Forecast (2)'!M41</f>
        <v>0</v>
      </c>
      <c r="K21" s="48">
        <f>'4. Projected Sales Forecast (2)'!$E$34*'4. Projected Sales Forecast (2)'!N41</f>
        <v>0</v>
      </c>
      <c r="L21" s="48">
        <f>'4. Projected Sales Forecast (2)'!$E$34*'4. Projected Sales Forecast (2)'!O41</f>
        <v>0</v>
      </c>
      <c r="M21" s="48">
        <f>'4. Projected Sales Forecast (2)'!$E$34*'4. Projected Sales Forecast (2)'!P41</f>
        <v>0</v>
      </c>
      <c r="N21" s="48">
        <f>'4. Projected Sales Forecast (2)'!$E$34*'4. Projected Sales Forecast (2)'!Q41</f>
        <v>0</v>
      </c>
      <c r="O21" s="48">
        <f>'4. Projected Sales Forecast (2)'!$E$34*'4. Projected Sales Forecast (2)'!R41</f>
        <v>0</v>
      </c>
      <c r="P21" s="48">
        <f>'4. Projected Sales Forecast (2)'!$E$34*'4. Projected Sales Forecast (2)'!S41</f>
        <v>0</v>
      </c>
      <c r="Q21" s="48">
        <f t="shared" si="3"/>
        <v>0</v>
      </c>
    </row>
    <row r="22" spans="1:17" ht="12.75" customHeight="1" outlineLevel="1" x14ac:dyDescent="0.2">
      <c r="A22" s="1"/>
      <c r="B22" s="1" t="str">
        <f t="shared" si="2"/>
        <v/>
      </c>
      <c r="C22" s="1"/>
      <c r="D22" s="40"/>
      <c r="E22" s="56" t="str">
        <f>IF('5. Projected Sales Forecast (2)'!$E$10&gt;0,'5. Projected Sales Forecast (2)'!$E$10*'5. Projected Sales Forecast (2)'!H17,"")</f>
        <v/>
      </c>
      <c r="F22" s="56" t="str">
        <f>IF('5. Projected Sales Forecast (2)'!$E$10&gt;0,'5. Projected Sales Forecast (2)'!$E$10*'5. Projected Sales Forecast (2)'!I17,"")</f>
        <v/>
      </c>
      <c r="G22" s="56" t="str">
        <f>IF('5. Projected Sales Forecast (2)'!$E$10&gt;0,'5. Projected Sales Forecast (2)'!$E$10*'5. Projected Sales Forecast (2)'!J17,"")</f>
        <v/>
      </c>
      <c r="H22" s="56" t="str">
        <f>IF('5. Projected Sales Forecast (2)'!$E$10&gt;0,'5. Projected Sales Forecast (2)'!$E$10*'5. Projected Sales Forecast (2)'!K17,"")</f>
        <v/>
      </c>
      <c r="I22" s="56" t="str">
        <f>IF('5. Projected Sales Forecast (2)'!$E$10&gt;0,'5. Projected Sales Forecast (2)'!$E$10*'5. Projected Sales Forecast (2)'!L17,"")</f>
        <v/>
      </c>
      <c r="J22" s="56" t="str">
        <f>IF('5. Projected Sales Forecast (2)'!$E$10&gt;0,'5. Projected Sales Forecast (2)'!$E$10*'5. Projected Sales Forecast (2)'!M17,"")</f>
        <v/>
      </c>
      <c r="K22" s="56" t="str">
        <f>IF('5. Projected Sales Forecast (2)'!$E$10&gt;0,'5. Projected Sales Forecast (2)'!$E$10*'5. Projected Sales Forecast (2)'!N17,"")</f>
        <v/>
      </c>
      <c r="L22" s="56" t="str">
        <f>IF('5. Projected Sales Forecast (2)'!$E$10&gt;0,'5. Projected Sales Forecast (2)'!$E$10*'5. Projected Sales Forecast (2)'!O17,"")</f>
        <v/>
      </c>
      <c r="M22" s="56" t="str">
        <f>IF('5. Projected Sales Forecast (2)'!$E$10&gt;0,'5. Projected Sales Forecast (2)'!$E$10*'5. Projected Sales Forecast (2)'!P17,"")</f>
        <v/>
      </c>
      <c r="N22" s="56" t="str">
        <f>IF('5. Projected Sales Forecast (2)'!$E$10&gt;0,'5. Projected Sales Forecast (2)'!$E$10*'5. Projected Sales Forecast (2)'!Q17,"")</f>
        <v/>
      </c>
      <c r="O22" s="56" t="str">
        <f>IF('5. Projected Sales Forecast (2)'!$E$10&gt;0,'5. Projected Sales Forecast (2)'!$E$10*'5. Projected Sales Forecast (2)'!R17,"")</f>
        <v/>
      </c>
      <c r="P22" s="56" t="str">
        <f>IF('5. Projected Sales Forecast (2)'!$E$10&gt;0,'5. Projected Sales Forecast (2)'!$E$10*'5. Projected Sales Forecast (2)'!S17,"")</f>
        <v/>
      </c>
      <c r="Q22" s="48">
        <f t="shared" si="3"/>
        <v>0</v>
      </c>
    </row>
    <row r="23" spans="1:17" ht="12.75" customHeight="1" outlineLevel="1" thickBot="1" x14ac:dyDescent="0.25">
      <c r="A23" s="1"/>
      <c r="B23" s="1" t="str">
        <f t="shared" si="2"/>
        <v/>
      </c>
      <c r="C23" s="1"/>
      <c r="D23" s="40"/>
      <c r="E23" s="52" t="str">
        <f>IF('5. Projected Sales Forecast (2)'!$E$34&gt;0,'5. Projected Sales Forecast (2)'!$E$34*'5. Projected Sales Forecast (2)'!H41,"")</f>
        <v/>
      </c>
      <c r="F23" s="52" t="str">
        <f>IF('5. Projected Sales Forecast (2)'!$E$34&gt;0,'5. Projected Sales Forecast (2)'!$E$34*'5. Projected Sales Forecast (2)'!I41,"")</f>
        <v/>
      </c>
      <c r="G23" s="52" t="str">
        <f>IF('5. Projected Sales Forecast (2)'!$E$34&gt;0,'5. Projected Sales Forecast (2)'!$E$34*'5. Projected Sales Forecast (2)'!J41,"")</f>
        <v/>
      </c>
      <c r="H23" s="52" t="str">
        <f>IF('5. Projected Sales Forecast (2)'!$E$34&gt;0,'5. Projected Sales Forecast (2)'!$E$34*'5. Projected Sales Forecast (2)'!K41,"")</f>
        <v/>
      </c>
      <c r="I23" s="52" t="str">
        <f>IF('5. Projected Sales Forecast (2)'!$E$34&gt;0,'5. Projected Sales Forecast (2)'!$E$34*'5. Projected Sales Forecast (2)'!L41,"")</f>
        <v/>
      </c>
      <c r="J23" s="52" t="str">
        <f>IF('5. Projected Sales Forecast (2)'!$E$34&gt;0,'5. Projected Sales Forecast (2)'!$E$34*'5. Projected Sales Forecast (2)'!M41,"")</f>
        <v/>
      </c>
      <c r="K23" s="52" t="str">
        <f>IF('5. Projected Sales Forecast (2)'!$E$34&gt;0,'5. Projected Sales Forecast (2)'!$E$34*'5. Projected Sales Forecast (2)'!N41,"")</f>
        <v/>
      </c>
      <c r="L23" s="52" t="str">
        <f>IF('5. Projected Sales Forecast (2)'!$E$34&gt;0,'5. Projected Sales Forecast (2)'!$E$34*'5. Projected Sales Forecast (2)'!O41,"")</f>
        <v/>
      </c>
      <c r="M23" s="52" t="str">
        <f>IF('5. Projected Sales Forecast (2)'!$E$34&gt;0,'5. Projected Sales Forecast (2)'!$E$34*'5. Projected Sales Forecast (2)'!P41,"")</f>
        <v/>
      </c>
      <c r="N23" s="52" t="str">
        <f>IF('5. Projected Sales Forecast (2)'!$E$34&gt;0,'5. Projected Sales Forecast (2)'!$E$34*'5. Projected Sales Forecast (2)'!Q41,"")</f>
        <v/>
      </c>
      <c r="O23" s="52" t="str">
        <f>IF('5. Projected Sales Forecast (2)'!$E$34&gt;0,'5. Projected Sales Forecast (2)'!$E$34*'5. Projected Sales Forecast (2)'!R41,"")</f>
        <v/>
      </c>
      <c r="P23" s="52" t="str">
        <f>IF('5. Projected Sales Forecast (2)'!$E$34&gt;0,'5. Projected Sales Forecast (2)'!$E$34*'5. Projected Sales Forecast (2)'!S41,"")</f>
        <v/>
      </c>
      <c r="Q23" s="52">
        <f t="shared" si="3"/>
        <v>0</v>
      </c>
    </row>
    <row r="24" spans="1:17" ht="12.75" customHeight="1" x14ac:dyDescent="0.2">
      <c r="A24" s="1" t="s">
        <v>83</v>
      </c>
      <c r="B24" s="1"/>
      <c r="C24" s="1"/>
      <c r="D24" s="40"/>
      <c r="E24" s="48">
        <f t="shared" ref="E24:Q24" si="4">SUM(E18:E23)</f>
        <v>0</v>
      </c>
      <c r="F24" s="48">
        <f t="shared" si="4"/>
        <v>0</v>
      </c>
      <c r="G24" s="48">
        <f t="shared" si="4"/>
        <v>0</v>
      </c>
      <c r="H24" s="48">
        <f t="shared" si="4"/>
        <v>0</v>
      </c>
      <c r="I24" s="48">
        <f t="shared" si="4"/>
        <v>0</v>
      </c>
      <c r="J24" s="48">
        <f t="shared" si="4"/>
        <v>0</v>
      </c>
      <c r="K24" s="48">
        <f t="shared" si="4"/>
        <v>0</v>
      </c>
      <c r="L24" s="48">
        <f t="shared" si="4"/>
        <v>0</v>
      </c>
      <c r="M24" s="48">
        <f t="shared" si="4"/>
        <v>0</v>
      </c>
      <c r="N24" s="48">
        <f t="shared" si="4"/>
        <v>0</v>
      </c>
      <c r="O24" s="48">
        <f t="shared" si="4"/>
        <v>0</v>
      </c>
      <c r="P24" s="48">
        <f t="shared" si="4"/>
        <v>0</v>
      </c>
      <c r="Q24" s="48">
        <f t="shared" si="4"/>
        <v>0</v>
      </c>
    </row>
    <row r="25" spans="1:17" ht="12.75" customHeight="1" x14ac:dyDescent="0.2">
      <c r="A25" s="1"/>
      <c r="B25" s="1"/>
      <c r="C25" s="1"/>
      <c r="D25" s="40"/>
      <c r="E25" s="56"/>
      <c r="F25" s="56"/>
      <c r="G25" s="56"/>
      <c r="H25" s="56"/>
      <c r="I25" s="56"/>
      <c r="J25" s="56"/>
      <c r="K25" s="56"/>
      <c r="L25" s="56"/>
      <c r="M25" s="56"/>
      <c r="N25" s="56"/>
      <c r="O25" s="56"/>
      <c r="P25" s="56"/>
      <c r="Q25" s="56"/>
    </row>
    <row r="26" spans="1:17" ht="12.75" customHeight="1" thickBot="1" x14ac:dyDescent="0.25">
      <c r="A26" s="1" t="s">
        <v>23</v>
      </c>
      <c r="B26" s="1"/>
      <c r="C26" s="1"/>
      <c r="D26" s="40"/>
      <c r="E26" s="99">
        <f t="shared" ref="E26:Q26" si="5">E15-E24</f>
        <v>0</v>
      </c>
      <c r="F26" s="99">
        <f t="shared" si="5"/>
        <v>0</v>
      </c>
      <c r="G26" s="99">
        <f t="shared" si="5"/>
        <v>0</v>
      </c>
      <c r="H26" s="99">
        <f t="shared" si="5"/>
        <v>0</v>
      </c>
      <c r="I26" s="99">
        <f t="shared" si="5"/>
        <v>0</v>
      </c>
      <c r="J26" s="99">
        <f t="shared" si="5"/>
        <v>0</v>
      </c>
      <c r="K26" s="99">
        <f t="shared" si="5"/>
        <v>0</v>
      </c>
      <c r="L26" s="99">
        <f t="shared" si="5"/>
        <v>0</v>
      </c>
      <c r="M26" s="99">
        <f t="shared" si="5"/>
        <v>0</v>
      </c>
      <c r="N26" s="99">
        <f t="shared" si="5"/>
        <v>0</v>
      </c>
      <c r="O26" s="99">
        <f t="shared" si="5"/>
        <v>0</v>
      </c>
      <c r="P26" s="99">
        <f t="shared" si="5"/>
        <v>0</v>
      </c>
      <c r="Q26" s="99">
        <f t="shared" si="5"/>
        <v>0</v>
      </c>
    </row>
    <row r="27" spans="1:17" x14ac:dyDescent="0.2">
      <c r="A27" s="1"/>
      <c r="B27" s="1"/>
      <c r="C27" s="1"/>
      <c r="D27" s="40"/>
      <c r="E27" s="48"/>
      <c r="F27" s="48"/>
      <c r="G27" s="48"/>
      <c r="H27" s="48"/>
      <c r="I27" s="48"/>
      <c r="J27" s="48"/>
      <c r="K27" s="48"/>
      <c r="L27" s="48"/>
      <c r="M27" s="48"/>
      <c r="N27" s="48"/>
      <c r="O27" s="48"/>
      <c r="P27" s="48"/>
      <c r="Q27" s="48"/>
    </row>
    <row r="28" spans="1:17" outlineLevel="1" x14ac:dyDescent="0.2">
      <c r="A28" s="1" t="str">
        <f>'2. Salaries and Wages'!A10</f>
        <v>Salaries and Wages</v>
      </c>
      <c r="B28" s="1"/>
      <c r="C28" s="1"/>
      <c r="D28" s="40"/>
      <c r="E28" s="48"/>
      <c r="F28" s="48"/>
      <c r="G28" s="48"/>
      <c r="H28" s="48"/>
      <c r="I28" s="48"/>
      <c r="J28" s="48"/>
      <c r="K28" s="48"/>
      <c r="L28" s="48"/>
      <c r="M28" s="48"/>
      <c r="N28" s="48"/>
      <c r="O28" s="48"/>
      <c r="P28" s="48"/>
      <c r="Q28" s="48"/>
    </row>
    <row r="29" spans="1:17" outlineLevel="1" x14ac:dyDescent="0.2">
      <c r="A29" s="1"/>
      <c r="B29" s="1" t="str">
        <f>'2. Salaries and Wages'!B11</f>
        <v>Owner's Compensation</v>
      </c>
      <c r="C29" s="1"/>
      <c r="D29" s="40"/>
      <c r="E29" s="48">
        <f>'2. Salaries and Wages'!P11/12</f>
        <v>0</v>
      </c>
      <c r="F29" s="48">
        <f t="shared" ref="F29:P34" si="6">E29</f>
        <v>0</v>
      </c>
      <c r="G29" s="48">
        <f t="shared" si="6"/>
        <v>0</v>
      </c>
      <c r="H29" s="48">
        <f t="shared" si="6"/>
        <v>0</v>
      </c>
      <c r="I29" s="48">
        <f t="shared" si="6"/>
        <v>0</v>
      </c>
      <c r="J29" s="48">
        <f t="shared" si="6"/>
        <v>0</v>
      </c>
      <c r="K29" s="48">
        <f t="shared" si="6"/>
        <v>0</v>
      </c>
      <c r="L29" s="48">
        <f t="shared" si="6"/>
        <v>0</v>
      </c>
      <c r="M29" s="48">
        <f t="shared" si="6"/>
        <v>0</v>
      </c>
      <c r="N29" s="48">
        <f t="shared" si="6"/>
        <v>0</v>
      </c>
      <c r="O29" s="48">
        <f t="shared" si="6"/>
        <v>0</v>
      </c>
      <c r="P29" s="48">
        <f t="shared" si="6"/>
        <v>0</v>
      </c>
      <c r="Q29" s="48">
        <f t="shared" ref="Q29:Q34" si="7">SUM(E29:P29)</f>
        <v>0</v>
      </c>
    </row>
    <row r="30" spans="1:17" outlineLevel="1" x14ac:dyDescent="0.2">
      <c r="A30" s="1"/>
      <c r="B30" s="1" t="str">
        <f>'2. Salaries and Wages'!B12</f>
        <v>Salaries</v>
      </c>
      <c r="C30" s="1"/>
      <c r="D30" s="40"/>
      <c r="E30" s="48">
        <f>'2. Salaries and Wages'!P12/12</f>
        <v>0</v>
      </c>
      <c r="F30" s="48">
        <f t="shared" si="6"/>
        <v>0</v>
      </c>
      <c r="G30" s="48">
        <f t="shared" si="6"/>
        <v>0</v>
      </c>
      <c r="H30" s="48">
        <f t="shared" si="6"/>
        <v>0</v>
      </c>
      <c r="I30" s="48">
        <f t="shared" si="6"/>
        <v>0</v>
      </c>
      <c r="J30" s="48">
        <f t="shared" si="6"/>
        <v>0</v>
      </c>
      <c r="K30" s="48">
        <f t="shared" si="6"/>
        <v>0</v>
      </c>
      <c r="L30" s="48">
        <f t="shared" si="6"/>
        <v>0</v>
      </c>
      <c r="M30" s="48">
        <f t="shared" si="6"/>
        <v>0</v>
      </c>
      <c r="N30" s="48">
        <f t="shared" si="6"/>
        <v>0</v>
      </c>
      <c r="O30" s="48">
        <f t="shared" si="6"/>
        <v>0</v>
      </c>
      <c r="P30" s="48">
        <f t="shared" si="6"/>
        <v>0</v>
      </c>
      <c r="Q30" s="48">
        <f t="shared" si="7"/>
        <v>0</v>
      </c>
    </row>
    <row r="31" spans="1:17" outlineLevel="1" x14ac:dyDescent="0.2">
      <c r="A31" s="1"/>
      <c r="B31" s="1" t="str">
        <f>'2. Salaries and Wages'!C14</f>
        <v>Full-Time Employees</v>
      </c>
      <c r="C31" s="1"/>
      <c r="D31" s="40"/>
      <c r="E31" s="48">
        <f>'2. Salaries and Wages'!P14/12</f>
        <v>0</v>
      </c>
      <c r="F31" s="48">
        <f t="shared" si="6"/>
        <v>0</v>
      </c>
      <c r="G31" s="48">
        <f t="shared" si="6"/>
        <v>0</v>
      </c>
      <c r="H31" s="48">
        <f t="shared" si="6"/>
        <v>0</v>
      </c>
      <c r="I31" s="48">
        <f t="shared" si="6"/>
        <v>0</v>
      </c>
      <c r="J31" s="48">
        <f t="shared" si="6"/>
        <v>0</v>
      </c>
      <c r="K31" s="48">
        <f t="shared" si="6"/>
        <v>0</v>
      </c>
      <c r="L31" s="48">
        <f t="shared" si="6"/>
        <v>0</v>
      </c>
      <c r="M31" s="48">
        <f t="shared" si="6"/>
        <v>0</v>
      </c>
      <c r="N31" s="48">
        <f t="shared" si="6"/>
        <v>0</v>
      </c>
      <c r="O31" s="48">
        <f t="shared" si="6"/>
        <v>0</v>
      </c>
      <c r="P31" s="48">
        <f t="shared" si="6"/>
        <v>0</v>
      </c>
      <c r="Q31" s="48">
        <f t="shared" si="7"/>
        <v>0</v>
      </c>
    </row>
    <row r="32" spans="1:17" outlineLevel="1" x14ac:dyDescent="0.2">
      <c r="A32" s="1"/>
      <c r="B32" s="1" t="str">
        <f>'2. Salaries and Wages'!C17</f>
        <v>Part-Time Employees</v>
      </c>
      <c r="C32" s="1"/>
      <c r="D32" s="40"/>
      <c r="E32" s="48">
        <f>'2. Salaries and Wages'!P17/12</f>
        <v>0</v>
      </c>
      <c r="F32" s="48">
        <f t="shared" si="6"/>
        <v>0</v>
      </c>
      <c r="G32" s="48">
        <f t="shared" si="6"/>
        <v>0</v>
      </c>
      <c r="H32" s="48">
        <f t="shared" si="6"/>
        <v>0</v>
      </c>
      <c r="I32" s="48">
        <f t="shared" si="6"/>
        <v>0</v>
      </c>
      <c r="J32" s="48">
        <f t="shared" si="6"/>
        <v>0</v>
      </c>
      <c r="K32" s="48">
        <f t="shared" si="6"/>
        <v>0</v>
      </c>
      <c r="L32" s="48">
        <f t="shared" si="6"/>
        <v>0</v>
      </c>
      <c r="M32" s="48">
        <f t="shared" si="6"/>
        <v>0</v>
      </c>
      <c r="N32" s="48">
        <f t="shared" si="6"/>
        <v>0</v>
      </c>
      <c r="O32" s="48">
        <f t="shared" si="6"/>
        <v>0</v>
      </c>
      <c r="P32" s="48">
        <f t="shared" si="6"/>
        <v>0</v>
      </c>
      <c r="Q32" s="48">
        <f t="shared" si="7"/>
        <v>0</v>
      </c>
    </row>
    <row r="33" spans="1:17" outlineLevel="1" x14ac:dyDescent="0.2">
      <c r="A33" s="1"/>
      <c r="B33" s="1" t="str">
        <f>'2. Salaries and Wages'!B20</f>
        <v>Independent Contractors</v>
      </c>
      <c r="C33" s="1"/>
      <c r="D33" s="40"/>
      <c r="E33" s="48">
        <f>'2. Salaries and Wages'!P20/12</f>
        <v>0</v>
      </c>
      <c r="F33" s="48">
        <f t="shared" si="6"/>
        <v>0</v>
      </c>
      <c r="G33" s="48">
        <f t="shared" si="6"/>
        <v>0</v>
      </c>
      <c r="H33" s="48">
        <f t="shared" si="6"/>
        <v>0</v>
      </c>
      <c r="I33" s="48">
        <f t="shared" si="6"/>
        <v>0</v>
      </c>
      <c r="J33" s="48">
        <f t="shared" si="6"/>
        <v>0</v>
      </c>
      <c r="K33" s="48">
        <f t="shared" si="6"/>
        <v>0</v>
      </c>
      <c r="L33" s="48">
        <f t="shared" si="6"/>
        <v>0</v>
      </c>
      <c r="M33" s="48">
        <f t="shared" si="6"/>
        <v>0</v>
      </c>
      <c r="N33" s="48">
        <f t="shared" si="6"/>
        <v>0</v>
      </c>
      <c r="O33" s="48">
        <f t="shared" si="6"/>
        <v>0</v>
      </c>
      <c r="P33" s="48">
        <f t="shared" si="6"/>
        <v>0</v>
      </c>
      <c r="Q33" s="48">
        <f t="shared" si="7"/>
        <v>0</v>
      </c>
    </row>
    <row r="34" spans="1:17" ht="12.75" outlineLevel="1" thickBot="1" x14ac:dyDescent="0.25">
      <c r="A34" s="1"/>
      <c r="B34" s="1" t="str">
        <f>'2. Salaries and Wages'!A23</f>
        <v>Payroll Taxes and Benefits</v>
      </c>
      <c r="C34" s="1"/>
      <c r="D34" s="40"/>
      <c r="E34" s="52">
        <f>'2. Salaries and Wages'!P32/12</f>
        <v>0</v>
      </c>
      <c r="F34" s="52">
        <f t="shared" si="6"/>
        <v>0</v>
      </c>
      <c r="G34" s="52">
        <f t="shared" si="6"/>
        <v>0</v>
      </c>
      <c r="H34" s="52">
        <f t="shared" si="6"/>
        <v>0</v>
      </c>
      <c r="I34" s="52">
        <f t="shared" si="6"/>
        <v>0</v>
      </c>
      <c r="J34" s="52">
        <f t="shared" si="6"/>
        <v>0</v>
      </c>
      <c r="K34" s="52">
        <f t="shared" si="6"/>
        <v>0</v>
      </c>
      <c r="L34" s="52">
        <f t="shared" si="6"/>
        <v>0</v>
      </c>
      <c r="M34" s="52">
        <f t="shared" si="6"/>
        <v>0</v>
      </c>
      <c r="N34" s="52">
        <f t="shared" si="6"/>
        <v>0</v>
      </c>
      <c r="O34" s="52">
        <f t="shared" si="6"/>
        <v>0</v>
      </c>
      <c r="P34" s="52">
        <f t="shared" si="6"/>
        <v>0</v>
      </c>
      <c r="Q34" s="52">
        <f t="shared" si="7"/>
        <v>0</v>
      </c>
    </row>
    <row r="35" spans="1:17" ht="12.75" customHeight="1" x14ac:dyDescent="0.2">
      <c r="A35" s="1" t="s">
        <v>87</v>
      </c>
      <c r="B35" s="1"/>
      <c r="C35" s="1"/>
      <c r="D35" s="40"/>
      <c r="E35" s="48">
        <f t="shared" ref="E35:Q35" si="8">SUM(E29:E34)</f>
        <v>0</v>
      </c>
      <c r="F35" s="48">
        <f t="shared" si="8"/>
        <v>0</v>
      </c>
      <c r="G35" s="48">
        <f t="shared" si="8"/>
        <v>0</v>
      </c>
      <c r="H35" s="48">
        <f t="shared" si="8"/>
        <v>0</v>
      </c>
      <c r="I35" s="48">
        <f t="shared" si="8"/>
        <v>0</v>
      </c>
      <c r="J35" s="48">
        <f t="shared" si="8"/>
        <v>0</v>
      </c>
      <c r="K35" s="48">
        <f t="shared" si="8"/>
        <v>0</v>
      </c>
      <c r="L35" s="48">
        <f t="shared" si="8"/>
        <v>0</v>
      </c>
      <c r="M35" s="48">
        <f t="shared" si="8"/>
        <v>0</v>
      </c>
      <c r="N35" s="48">
        <f t="shared" si="8"/>
        <v>0</v>
      </c>
      <c r="O35" s="48">
        <f t="shared" si="8"/>
        <v>0</v>
      </c>
      <c r="P35" s="48">
        <f t="shared" si="8"/>
        <v>0</v>
      </c>
      <c r="Q35" s="48">
        <f t="shared" si="8"/>
        <v>0</v>
      </c>
    </row>
    <row r="36" spans="1:17" ht="12.75" customHeight="1" x14ac:dyDescent="0.2">
      <c r="A36" s="1"/>
      <c r="B36" s="1"/>
      <c r="C36" s="1"/>
      <c r="D36" s="40"/>
      <c r="E36" s="48"/>
      <c r="F36" s="48"/>
      <c r="G36" s="48"/>
      <c r="H36" s="48"/>
      <c r="I36" s="48"/>
      <c r="J36" s="48"/>
      <c r="K36" s="48"/>
      <c r="L36" s="48"/>
      <c r="M36" s="48"/>
      <c r="N36" s="48"/>
      <c r="O36" s="48"/>
      <c r="P36" s="48"/>
      <c r="Q36" s="48"/>
    </row>
    <row r="37" spans="1:17" ht="12.75" customHeight="1" outlineLevel="1" x14ac:dyDescent="0.2">
      <c r="A37" s="1" t="s">
        <v>85</v>
      </c>
      <c r="B37" s="1"/>
      <c r="C37" s="1"/>
      <c r="D37" s="40"/>
      <c r="E37" s="48"/>
      <c r="F37" s="48"/>
      <c r="G37" s="48"/>
      <c r="H37" s="48"/>
      <c r="I37" s="48"/>
      <c r="J37" s="48"/>
      <c r="K37" s="48"/>
      <c r="L37" s="48"/>
      <c r="M37" s="48"/>
      <c r="N37" s="48"/>
      <c r="O37" s="48"/>
      <c r="P37" s="48"/>
      <c r="Q37" s="48"/>
    </row>
    <row r="38" spans="1:17" ht="12.75" customHeight="1" outlineLevel="1" x14ac:dyDescent="0.2">
      <c r="A38" s="1"/>
      <c r="B38" s="1">
        <f>'3. Fixed Operating Expenses'!B11</f>
        <v>0</v>
      </c>
      <c r="C38" s="1"/>
      <c r="D38" s="40"/>
      <c r="E38" s="48">
        <f>'3. Fixed Operating Expenses'!L11/12</f>
        <v>0</v>
      </c>
      <c r="F38" s="96">
        <f t="shared" ref="F38:P53" si="9">E38</f>
        <v>0</v>
      </c>
      <c r="G38" s="96">
        <f t="shared" si="9"/>
        <v>0</v>
      </c>
      <c r="H38" s="96">
        <f t="shared" si="9"/>
        <v>0</v>
      </c>
      <c r="I38" s="96">
        <f t="shared" si="9"/>
        <v>0</v>
      </c>
      <c r="J38" s="96">
        <f t="shared" si="9"/>
        <v>0</v>
      </c>
      <c r="K38" s="96">
        <f t="shared" si="9"/>
        <v>0</v>
      </c>
      <c r="L38" s="96">
        <f t="shared" si="9"/>
        <v>0</v>
      </c>
      <c r="M38" s="96">
        <f t="shared" si="9"/>
        <v>0</v>
      </c>
      <c r="N38" s="96">
        <f t="shared" si="9"/>
        <v>0</v>
      </c>
      <c r="O38" s="96">
        <f t="shared" si="9"/>
        <v>0</v>
      </c>
      <c r="P38" s="96">
        <f t="shared" si="9"/>
        <v>0</v>
      </c>
      <c r="Q38" s="48">
        <f t="shared" ref="Q38:Q57" si="10">SUM(E38:P38)</f>
        <v>0</v>
      </c>
    </row>
    <row r="39" spans="1:17" ht="12.75" customHeight="1" outlineLevel="1" x14ac:dyDescent="0.2">
      <c r="A39" s="1"/>
      <c r="B39" s="1">
        <f>'3. Fixed Operating Expenses'!B12</f>
        <v>0</v>
      </c>
      <c r="C39" s="1"/>
      <c r="D39" s="40"/>
      <c r="E39" s="48">
        <f>'3. Fixed Operating Expenses'!L12/12</f>
        <v>0</v>
      </c>
      <c r="F39" s="96">
        <f t="shared" si="9"/>
        <v>0</v>
      </c>
      <c r="G39" s="96">
        <f t="shared" si="9"/>
        <v>0</v>
      </c>
      <c r="H39" s="96">
        <f t="shared" si="9"/>
        <v>0</v>
      </c>
      <c r="I39" s="96">
        <f t="shared" si="9"/>
        <v>0</v>
      </c>
      <c r="J39" s="96">
        <f t="shared" si="9"/>
        <v>0</v>
      </c>
      <c r="K39" s="96">
        <f t="shared" si="9"/>
        <v>0</v>
      </c>
      <c r="L39" s="96">
        <f t="shared" si="9"/>
        <v>0</v>
      </c>
      <c r="M39" s="96">
        <f t="shared" si="9"/>
        <v>0</v>
      </c>
      <c r="N39" s="96">
        <f t="shared" si="9"/>
        <v>0</v>
      </c>
      <c r="O39" s="96">
        <f t="shared" si="9"/>
        <v>0</v>
      </c>
      <c r="P39" s="96">
        <f t="shared" si="9"/>
        <v>0</v>
      </c>
      <c r="Q39" s="48">
        <f t="shared" si="10"/>
        <v>0</v>
      </c>
    </row>
    <row r="40" spans="1:17" ht="12.75" customHeight="1" outlineLevel="1" x14ac:dyDescent="0.2">
      <c r="A40" s="1"/>
      <c r="B40" s="1">
        <f>'3. Fixed Operating Expenses'!B13</f>
        <v>0</v>
      </c>
      <c r="C40" s="1"/>
      <c r="D40" s="40"/>
      <c r="E40" s="48">
        <f>'3. Fixed Operating Expenses'!L13/12</f>
        <v>0</v>
      </c>
      <c r="F40" s="96">
        <f t="shared" si="9"/>
        <v>0</v>
      </c>
      <c r="G40" s="96">
        <f t="shared" si="9"/>
        <v>0</v>
      </c>
      <c r="H40" s="96">
        <f t="shared" si="9"/>
        <v>0</v>
      </c>
      <c r="I40" s="96">
        <f t="shared" si="9"/>
        <v>0</v>
      </c>
      <c r="J40" s="96">
        <f t="shared" si="9"/>
        <v>0</v>
      </c>
      <c r="K40" s="96">
        <f t="shared" si="9"/>
        <v>0</v>
      </c>
      <c r="L40" s="96">
        <f t="shared" si="9"/>
        <v>0</v>
      </c>
      <c r="M40" s="96">
        <f t="shared" si="9"/>
        <v>0</v>
      </c>
      <c r="N40" s="96">
        <f t="shared" si="9"/>
        <v>0</v>
      </c>
      <c r="O40" s="96">
        <f t="shared" si="9"/>
        <v>0</v>
      </c>
      <c r="P40" s="96">
        <f t="shared" si="9"/>
        <v>0</v>
      </c>
      <c r="Q40" s="48">
        <f t="shared" si="10"/>
        <v>0</v>
      </c>
    </row>
    <row r="41" spans="1:17" ht="12.75" customHeight="1" outlineLevel="1" x14ac:dyDescent="0.2">
      <c r="A41" s="1"/>
      <c r="B41" s="1">
        <f>'3. Fixed Operating Expenses'!B14</f>
        <v>0</v>
      </c>
      <c r="C41" s="1"/>
      <c r="D41" s="40"/>
      <c r="E41" s="48">
        <f>'3. Fixed Operating Expenses'!L14/12</f>
        <v>0</v>
      </c>
      <c r="F41" s="96">
        <f t="shared" si="9"/>
        <v>0</v>
      </c>
      <c r="G41" s="96">
        <f t="shared" si="9"/>
        <v>0</v>
      </c>
      <c r="H41" s="96">
        <f t="shared" si="9"/>
        <v>0</v>
      </c>
      <c r="I41" s="96">
        <f t="shared" si="9"/>
        <v>0</v>
      </c>
      <c r="J41" s="96">
        <f t="shared" si="9"/>
        <v>0</v>
      </c>
      <c r="K41" s="96">
        <f t="shared" si="9"/>
        <v>0</v>
      </c>
      <c r="L41" s="96">
        <f t="shared" si="9"/>
        <v>0</v>
      </c>
      <c r="M41" s="96">
        <f t="shared" si="9"/>
        <v>0</v>
      </c>
      <c r="N41" s="96">
        <f t="shared" si="9"/>
        <v>0</v>
      </c>
      <c r="O41" s="96">
        <f t="shared" si="9"/>
        <v>0</v>
      </c>
      <c r="P41" s="96">
        <f t="shared" si="9"/>
        <v>0</v>
      </c>
      <c r="Q41" s="48">
        <f t="shared" si="10"/>
        <v>0</v>
      </c>
    </row>
    <row r="42" spans="1:17" ht="12.75" customHeight="1" outlineLevel="1" x14ac:dyDescent="0.2">
      <c r="A42" s="1"/>
      <c r="B42" s="1">
        <f>'3. Fixed Operating Expenses'!B15</f>
        <v>0</v>
      </c>
      <c r="C42" s="1"/>
      <c r="D42" s="40"/>
      <c r="E42" s="48">
        <f>'3. Fixed Operating Expenses'!L15/12</f>
        <v>0</v>
      </c>
      <c r="F42" s="96">
        <f t="shared" si="9"/>
        <v>0</v>
      </c>
      <c r="G42" s="96">
        <f t="shared" si="9"/>
        <v>0</v>
      </c>
      <c r="H42" s="96">
        <f t="shared" si="9"/>
        <v>0</v>
      </c>
      <c r="I42" s="96">
        <f t="shared" si="9"/>
        <v>0</v>
      </c>
      <c r="J42" s="96">
        <f t="shared" si="9"/>
        <v>0</v>
      </c>
      <c r="K42" s="96">
        <f t="shared" si="9"/>
        <v>0</v>
      </c>
      <c r="L42" s="96">
        <f t="shared" si="9"/>
        <v>0</v>
      </c>
      <c r="M42" s="96">
        <f t="shared" si="9"/>
        <v>0</v>
      </c>
      <c r="N42" s="96">
        <f t="shared" si="9"/>
        <v>0</v>
      </c>
      <c r="O42" s="96">
        <f t="shared" si="9"/>
        <v>0</v>
      </c>
      <c r="P42" s="96">
        <f t="shared" si="9"/>
        <v>0</v>
      </c>
      <c r="Q42" s="48">
        <f t="shared" si="10"/>
        <v>0</v>
      </c>
    </row>
    <row r="43" spans="1:17" ht="12.75" customHeight="1" outlineLevel="1" x14ac:dyDescent="0.2">
      <c r="A43" s="1"/>
      <c r="B43" s="1">
        <f>'3. Fixed Operating Expenses'!B16</f>
        <v>0</v>
      </c>
      <c r="C43" s="1"/>
      <c r="D43" s="40"/>
      <c r="E43" s="48">
        <f>'3. Fixed Operating Expenses'!L16/12</f>
        <v>0</v>
      </c>
      <c r="F43" s="96">
        <f t="shared" si="9"/>
        <v>0</v>
      </c>
      <c r="G43" s="96">
        <f t="shared" si="9"/>
        <v>0</v>
      </c>
      <c r="H43" s="96">
        <f t="shared" si="9"/>
        <v>0</v>
      </c>
      <c r="I43" s="96">
        <f t="shared" si="9"/>
        <v>0</v>
      </c>
      <c r="J43" s="96">
        <f t="shared" si="9"/>
        <v>0</v>
      </c>
      <c r="K43" s="96">
        <f t="shared" si="9"/>
        <v>0</v>
      </c>
      <c r="L43" s="96">
        <f t="shared" si="9"/>
        <v>0</v>
      </c>
      <c r="M43" s="96">
        <f t="shared" si="9"/>
        <v>0</v>
      </c>
      <c r="N43" s="96">
        <f t="shared" si="9"/>
        <v>0</v>
      </c>
      <c r="O43" s="96">
        <f t="shared" si="9"/>
        <v>0</v>
      </c>
      <c r="P43" s="96">
        <f t="shared" si="9"/>
        <v>0</v>
      </c>
      <c r="Q43" s="48">
        <f t="shared" si="10"/>
        <v>0</v>
      </c>
    </row>
    <row r="44" spans="1:17" ht="12.75" customHeight="1" outlineLevel="1" x14ac:dyDescent="0.2">
      <c r="A44" s="1"/>
      <c r="B44" s="1">
        <f>'3. Fixed Operating Expenses'!B17</f>
        <v>0</v>
      </c>
      <c r="C44" s="1"/>
      <c r="D44" s="40"/>
      <c r="E44" s="48">
        <f>'3. Fixed Operating Expenses'!L17/12</f>
        <v>0</v>
      </c>
      <c r="F44" s="96">
        <f t="shared" si="9"/>
        <v>0</v>
      </c>
      <c r="G44" s="96">
        <f t="shared" si="9"/>
        <v>0</v>
      </c>
      <c r="H44" s="96">
        <f t="shared" si="9"/>
        <v>0</v>
      </c>
      <c r="I44" s="96">
        <f t="shared" si="9"/>
        <v>0</v>
      </c>
      <c r="J44" s="96">
        <f t="shared" si="9"/>
        <v>0</v>
      </c>
      <c r="K44" s="96">
        <f t="shared" si="9"/>
        <v>0</v>
      </c>
      <c r="L44" s="96">
        <f t="shared" si="9"/>
        <v>0</v>
      </c>
      <c r="M44" s="96">
        <f t="shared" si="9"/>
        <v>0</v>
      </c>
      <c r="N44" s="96">
        <f t="shared" si="9"/>
        <v>0</v>
      </c>
      <c r="O44" s="96">
        <f t="shared" si="9"/>
        <v>0</v>
      </c>
      <c r="P44" s="96">
        <f t="shared" si="9"/>
        <v>0</v>
      </c>
      <c r="Q44" s="48">
        <f t="shared" si="10"/>
        <v>0</v>
      </c>
    </row>
    <row r="45" spans="1:17" ht="12.75" customHeight="1" outlineLevel="1" x14ac:dyDescent="0.2">
      <c r="A45" s="1"/>
      <c r="B45" s="1">
        <f>'3. Fixed Operating Expenses'!B18</f>
        <v>0</v>
      </c>
      <c r="C45" s="1"/>
      <c r="D45" s="40"/>
      <c r="E45" s="48">
        <f>'3. Fixed Operating Expenses'!L18/12</f>
        <v>0</v>
      </c>
      <c r="F45" s="96">
        <f t="shared" si="9"/>
        <v>0</v>
      </c>
      <c r="G45" s="96">
        <f t="shared" si="9"/>
        <v>0</v>
      </c>
      <c r="H45" s="96">
        <f t="shared" si="9"/>
        <v>0</v>
      </c>
      <c r="I45" s="96">
        <f t="shared" si="9"/>
        <v>0</v>
      </c>
      <c r="J45" s="96">
        <f t="shared" si="9"/>
        <v>0</v>
      </c>
      <c r="K45" s="96">
        <f t="shared" si="9"/>
        <v>0</v>
      </c>
      <c r="L45" s="96">
        <f t="shared" si="9"/>
        <v>0</v>
      </c>
      <c r="M45" s="96">
        <f t="shared" si="9"/>
        <v>0</v>
      </c>
      <c r="N45" s="96">
        <f t="shared" si="9"/>
        <v>0</v>
      </c>
      <c r="O45" s="96">
        <f t="shared" si="9"/>
        <v>0</v>
      </c>
      <c r="P45" s="96">
        <f t="shared" si="9"/>
        <v>0</v>
      </c>
      <c r="Q45" s="48">
        <f t="shared" si="10"/>
        <v>0</v>
      </c>
    </row>
    <row r="46" spans="1:17" ht="12.75" customHeight="1" outlineLevel="1" x14ac:dyDescent="0.2">
      <c r="A46" s="1"/>
      <c r="B46" s="1">
        <f>'3. Fixed Operating Expenses'!B19</f>
        <v>0</v>
      </c>
      <c r="C46" s="1"/>
      <c r="D46" s="40"/>
      <c r="E46" s="48">
        <f>'3. Fixed Operating Expenses'!L19/12</f>
        <v>0</v>
      </c>
      <c r="F46" s="96">
        <f t="shared" si="9"/>
        <v>0</v>
      </c>
      <c r="G46" s="96">
        <f t="shared" si="9"/>
        <v>0</v>
      </c>
      <c r="H46" s="96">
        <f t="shared" si="9"/>
        <v>0</v>
      </c>
      <c r="I46" s="96">
        <f t="shared" si="9"/>
        <v>0</v>
      </c>
      <c r="J46" s="96">
        <f t="shared" si="9"/>
        <v>0</v>
      </c>
      <c r="K46" s="96">
        <f t="shared" si="9"/>
        <v>0</v>
      </c>
      <c r="L46" s="96">
        <f t="shared" si="9"/>
        <v>0</v>
      </c>
      <c r="M46" s="96">
        <f t="shared" si="9"/>
        <v>0</v>
      </c>
      <c r="N46" s="96">
        <f t="shared" si="9"/>
        <v>0</v>
      </c>
      <c r="O46" s="96">
        <f t="shared" si="9"/>
        <v>0</v>
      </c>
      <c r="P46" s="96">
        <f t="shared" si="9"/>
        <v>0</v>
      </c>
      <c r="Q46" s="48">
        <f t="shared" si="10"/>
        <v>0</v>
      </c>
    </row>
    <row r="47" spans="1:17" ht="12.75" customHeight="1" outlineLevel="1" x14ac:dyDescent="0.2">
      <c r="A47" s="1"/>
      <c r="B47" s="1">
        <f>'3. Fixed Operating Expenses'!B20</f>
        <v>0</v>
      </c>
      <c r="C47" s="1"/>
      <c r="D47" s="40"/>
      <c r="E47" s="48">
        <f>'3. Fixed Operating Expenses'!L20/12</f>
        <v>0</v>
      </c>
      <c r="F47" s="96">
        <f t="shared" si="9"/>
        <v>0</v>
      </c>
      <c r="G47" s="96">
        <f t="shared" si="9"/>
        <v>0</v>
      </c>
      <c r="H47" s="96">
        <f t="shared" si="9"/>
        <v>0</v>
      </c>
      <c r="I47" s="96">
        <f t="shared" si="9"/>
        <v>0</v>
      </c>
      <c r="J47" s="96">
        <f t="shared" si="9"/>
        <v>0</v>
      </c>
      <c r="K47" s="96">
        <f t="shared" si="9"/>
        <v>0</v>
      </c>
      <c r="L47" s="96">
        <f t="shared" si="9"/>
        <v>0</v>
      </c>
      <c r="M47" s="96">
        <f t="shared" si="9"/>
        <v>0</v>
      </c>
      <c r="N47" s="96">
        <f t="shared" si="9"/>
        <v>0</v>
      </c>
      <c r="O47" s="96">
        <f t="shared" si="9"/>
        <v>0</v>
      </c>
      <c r="P47" s="96">
        <f t="shared" si="9"/>
        <v>0</v>
      </c>
      <c r="Q47" s="48">
        <f t="shared" si="10"/>
        <v>0</v>
      </c>
    </row>
    <row r="48" spans="1:17" ht="12.75" customHeight="1" outlineLevel="1" x14ac:dyDescent="0.2">
      <c r="A48" s="1"/>
      <c r="B48" s="1">
        <f>'3. Fixed Operating Expenses'!B21</f>
        <v>0</v>
      </c>
      <c r="C48" s="1"/>
      <c r="D48" s="40"/>
      <c r="E48" s="48">
        <f>'3. Fixed Operating Expenses'!L21/12</f>
        <v>0</v>
      </c>
      <c r="F48" s="96">
        <f t="shared" si="9"/>
        <v>0</v>
      </c>
      <c r="G48" s="96">
        <f t="shared" si="9"/>
        <v>0</v>
      </c>
      <c r="H48" s="96">
        <f t="shared" si="9"/>
        <v>0</v>
      </c>
      <c r="I48" s="96">
        <f t="shared" si="9"/>
        <v>0</v>
      </c>
      <c r="J48" s="96">
        <f t="shared" si="9"/>
        <v>0</v>
      </c>
      <c r="K48" s="96">
        <f t="shared" si="9"/>
        <v>0</v>
      </c>
      <c r="L48" s="96">
        <f t="shared" si="9"/>
        <v>0</v>
      </c>
      <c r="M48" s="96">
        <f t="shared" si="9"/>
        <v>0</v>
      </c>
      <c r="N48" s="96">
        <f t="shared" si="9"/>
        <v>0</v>
      </c>
      <c r="O48" s="96">
        <f t="shared" si="9"/>
        <v>0</v>
      </c>
      <c r="P48" s="96">
        <f t="shared" si="9"/>
        <v>0</v>
      </c>
      <c r="Q48" s="48">
        <f t="shared" si="10"/>
        <v>0</v>
      </c>
    </row>
    <row r="49" spans="1:17" ht="12.75" customHeight="1" outlineLevel="1" x14ac:dyDescent="0.2">
      <c r="A49" s="1"/>
      <c r="B49" s="1">
        <f>'3. Fixed Operating Expenses'!B22</f>
        <v>0</v>
      </c>
      <c r="C49" s="1"/>
      <c r="D49" s="40"/>
      <c r="E49" s="48">
        <f>'3. Fixed Operating Expenses'!L22/12</f>
        <v>0</v>
      </c>
      <c r="F49" s="96">
        <f t="shared" si="9"/>
        <v>0</v>
      </c>
      <c r="G49" s="96">
        <f t="shared" si="9"/>
        <v>0</v>
      </c>
      <c r="H49" s="96">
        <f t="shared" si="9"/>
        <v>0</v>
      </c>
      <c r="I49" s="96">
        <f t="shared" si="9"/>
        <v>0</v>
      </c>
      <c r="J49" s="96">
        <f t="shared" si="9"/>
        <v>0</v>
      </c>
      <c r="K49" s="96">
        <f t="shared" si="9"/>
        <v>0</v>
      </c>
      <c r="L49" s="96">
        <f t="shared" si="9"/>
        <v>0</v>
      </c>
      <c r="M49" s="96">
        <f t="shared" si="9"/>
        <v>0</v>
      </c>
      <c r="N49" s="96">
        <f t="shared" si="9"/>
        <v>0</v>
      </c>
      <c r="O49" s="96">
        <f t="shared" si="9"/>
        <v>0</v>
      </c>
      <c r="P49" s="96">
        <f t="shared" si="9"/>
        <v>0</v>
      </c>
      <c r="Q49" s="48">
        <f t="shared" si="10"/>
        <v>0</v>
      </c>
    </row>
    <row r="50" spans="1:17" ht="12.75" customHeight="1" outlineLevel="1" x14ac:dyDescent="0.2">
      <c r="A50" s="1"/>
      <c r="B50" s="1">
        <f>'3. Fixed Operating Expenses'!B23</f>
        <v>0</v>
      </c>
      <c r="C50" s="1"/>
      <c r="D50" s="40"/>
      <c r="E50" s="48">
        <f>'3. Fixed Operating Expenses'!L23/12</f>
        <v>0</v>
      </c>
      <c r="F50" s="96">
        <f t="shared" si="9"/>
        <v>0</v>
      </c>
      <c r="G50" s="96">
        <f t="shared" si="9"/>
        <v>0</v>
      </c>
      <c r="H50" s="96">
        <f t="shared" si="9"/>
        <v>0</v>
      </c>
      <c r="I50" s="96">
        <f t="shared" si="9"/>
        <v>0</v>
      </c>
      <c r="J50" s="96">
        <f t="shared" si="9"/>
        <v>0</v>
      </c>
      <c r="K50" s="96">
        <f t="shared" si="9"/>
        <v>0</v>
      </c>
      <c r="L50" s="96">
        <f t="shared" si="9"/>
        <v>0</v>
      </c>
      <c r="M50" s="96">
        <f t="shared" si="9"/>
        <v>0</v>
      </c>
      <c r="N50" s="96">
        <f t="shared" si="9"/>
        <v>0</v>
      </c>
      <c r="O50" s="96">
        <f t="shared" si="9"/>
        <v>0</v>
      </c>
      <c r="P50" s="96">
        <f t="shared" si="9"/>
        <v>0</v>
      </c>
      <c r="Q50" s="48">
        <f t="shared" si="10"/>
        <v>0</v>
      </c>
    </row>
    <row r="51" spans="1:17" ht="12.75" customHeight="1" outlineLevel="1" x14ac:dyDescent="0.2">
      <c r="A51" s="1"/>
      <c r="B51" s="1">
        <f>'3. Fixed Operating Expenses'!B24</f>
        <v>0</v>
      </c>
      <c r="C51" s="1"/>
      <c r="D51" s="40"/>
      <c r="E51" s="48">
        <f>'3. Fixed Operating Expenses'!L24/12</f>
        <v>0</v>
      </c>
      <c r="F51" s="96">
        <f t="shared" si="9"/>
        <v>0</v>
      </c>
      <c r="G51" s="96">
        <f t="shared" si="9"/>
        <v>0</v>
      </c>
      <c r="H51" s="96">
        <f t="shared" si="9"/>
        <v>0</v>
      </c>
      <c r="I51" s="96">
        <f t="shared" si="9"/>
        <v>0</v>
      </c>
      <c r="J51" s="96">
        <f t="shared" si="9"/>
        <v>0</v>
      </c>
      <c r="K51" s="96">
        <f t="shared" si="9"/>
        <v>0</v>
      </c>
      <c r="L51" s="96">
        <f t="shared" si="9"/>
        <v>0</v>
      </c>
      <c r="M51" s="96">
        <f t="shared" si="9"/>
        <v>0</v>
      </c>
      <c r="N51" s="96">
        <f t="shared" si="9"/>
        <v>0</v>
      </c>
      <c r="O51" s="96">
        <f t="shared" si="9"/>
        <v>0</v>
      </c>
      <c r="P51" s="96">
        <f t="shared" si="9"/>
        <v>0</v>
      </c>
      <c r="Q51" s="48">
        <f t="shared" si="10"/>
        <v>0</v>
      </c>
    </row>
    <row r="52" spans="1:17" ht="12.75" customHeight="1" outlineLevel="1" x14ac:dyDescent="0.2">
      <c r="A52" s="1"/>
      <c r="B52" s="1">
        <f>'3. Fixed Operating Expenses'!B25</f>
        <v>0</v>
      </c>
      <c r="C52" s="1"/>
      <c r="D52" s="40"/>
      <c r="E52" s="48">
        <f>'3. Fixed Operating Expenses'!L25/12</f>
        <v>0</v>
      </c>
      <c r="F52" s="96">
        <f t="shared" si="9"/>
        <v>0</v>
      </c>
      <c r="G52" s="96">
        <f t="shared" si="9"/>
        <v>0</v>
      </c>
      <c r="H52" s="96">
        <f t="shared" si="9"/>
        <v>0</v>
      </c>
      <c r="I52" s="96">
        <f t="shared" si="9"/>
        <v>0</v>
      </c>
      <c r="J52" s="96">
        <f t="shared" si="9"/>
        <v>0</v>
      </c>
      <c r="K52" s="96">
        <f t="shared" si="9"/>
        <v>0</v>
      </c>
      <c r="L52" s="96">
        <f t="shared" si="9"/>
        <v>0</v>
      </c>
      <c r="M52" s="96">
        <f t="shared" si="9"/>
        <v>0</v>
      </c>
      <c r="N52" s="96">
        <f t="shared" si="9"/>
        <v>0</v>
      </c>
      <c r="O52" s="96">
        <f t="shared" si="9"/>
        <v>0</v>
      </c>
      <c r="P52" s="96">
        <f t="shared" si="9"/>
        <v>0</v>
      </c>
      <c r="Q52" s="48">
        <f t="shared" si="10"/>
        <v>0</v>
      </c>
    </row>
    <row r="53" spans="1:17" ht="12.75" customHeight="1" outlineLevel="1" x14ac:dyDescent="0.2">
      <c r="A53" s="1"/>
      <c r="B53" s="1">
        <f>'3. Fixed Operating Expenses'!B26</f>
        <v>0</v>
      </c>
      <c r="C53" s="1"/>
      <c r="D53" s="40"/>
      <c r="E53" s="48">
        <f>'3. Fixed Operating Expenses'!L26/12</f>
        <v>0</v>
      </c>
      <c r="F53" s="96">
        <f t="shared" si="9"/>
        <v>0</v>
      </c>
      <c r="G53" s="96">
        <f t="shared" si="9"/>
        <v>0</v>
      </c>
      <c r="H53" s="96">
        <f t="shared" si="9"/>
        <v>0</v>
      </c>
      <c r="I53" s="96">
        <f t="shared" si="9"/>
        <v>0</v>
      </c>
      <c r="J53" s="96">
        <f t="shared" si="9"/>
        <v>0</v>
      </c>
      <c r="K53" s="96">
        <f t="shared" si="9"/>
        <v>0</v>
      </c>
      <c r="L53" s="96">
        <f t="shared" si="9"/>
        <v>0</v>
      </c>
      <c r="M53" s="96">
        <f t="shared" si="9"/>
        <v>0</v>
      </c>
      <c r="N53" s="96">
        <f t="shared" si="9"/>
        <v>0</v>
      </c>
      <c r="O53" s="96">
        <f t="shared" si="9"/>
        <v>0</v>
      </c>
      <c r="P53" s="96">
        <f t="shared" si="9"/>
        <v>0</v>
      </c>
      <c r="Q53" s="48">
        <f t="shared" si="10"/>
        <v>0</v>
      </c>
    </row>
    <row r="54" spans="1:17" ht="12.75" customHeight="1" outlineLevel="1" x14ac:dyDescent="0.2">
      <c r="A54" s="1"/>
      <c r="B54" s="1">
        <f>'3. Fixed Operating Expenses'!B27</f>
        <v>0</v>
      </c>
      <c r="C54" s="1"/>
      <c r="D54" s="40"/>
      <c r="E54" s="48">
        <f>'3. Fixed Operating Expenses'!L27/12</f>
        <v>0</v>
      </c>
      <c r="F54" s="96">
        <f t="shared" ref="F54:P57" si="11">E54</f>
        <v>0</v>
      </c>
      <c r="G54" s="96">
        <f t="shared" si="11"/>
        <v>0</v>
      </c>
      <c r="H54" s="96">
        <f t="shared" si="11"/>
        <v>0</v>
      </c>
      <c r="I54" s="96">
        <f t="shared" si="11"/>
        <v>0</v>
      </c>
      <c r="J54" s="96">
        <f t="shared" si="11"/>
        <v>0</v>
      </c>
      <c r="K54" s="96">
        <f t="shared" si="11"/>
        <v>0</v>
      </c>
      <c r="L54" s="96">
        <f t="shared" si="11"/>
        <v>0</v>
      </c>
      <c r="M54" s="96">
        <f t="shared" si="11"/>
        <v>0</v>
      </c>
      <c r="N54" s="96">
        <f t="shared" si="11"/>
        <v>0</v>
      </c>
      <c r="O54" s="96">
        <f t="shared" si="11"/>
        <v>0</v>
      </c>
      <c r="P54" s="96">
        <f t="shared" si="11"/>
        <v>0</v>
      </c>
      <c r="Q54" s="48">
        <f t="shared" si="10"/>
        <v>0</v>
      </c>
    </row>
    <row r="55" spans="1:17" ht="12.75" customHeight="1" outlineLevel="1" x14ac:dyDescent="0.2">
      <c r="A55" s="1"/>
      <c r="B55" s="1">
        <f>'3. Fixed Operating Expenses'!B28</f>
        <v>0</v>
      </c>
      <c r="C55" s="1"/>
      <c r="D55" s="40"/>
      <c r="E55" s="48">
        <f>'3. Fixed Operating Expenses'!L28/12</f>
        <v>0</v>
      </c>
      <c r="F55" s="96">
        <f t="shared" si="11"/>
        <v>0</v>
      </c>
      <c r="G55" s="96">
        <f t="shared" si="11"/>
        <v>0</v>
      </c>
      <c r="H55" s="96">
        <f t="shared" si="11"/>
        <v>0</v>
      </c>
      <c r="I55" s="96">
        <f t="shared" si="11"/>
        <v>0</v>
      </c>
      <c r="J55" s="96">
        <f t="shared" si="11"/>
        <v>0</v>
      </c>
      <c r="K55" s="96">
        <f t="shared" si="11"/>
        <v>0</v>
      </c>
      <c r="L55" s="96">
        <f t="shared" si="11"/>
        <v>0</v>
      </c>
      <c r="M55" s="96">
        <f t="shared" si="11"/>
        <v>0</v>
      </c>
      <c r="N55" s="96">
        <f t="shared" si="11"/>
        <v>0</v>
      </c>
      <c r="O55" s="96">
        <f t="shared" si="11"/>
        <v>0</v>
      </c>
      <c r="P55" s="96">
        <f t="shared" si="11"/>
        <v>0</v>
      </c>
      <c r="Q55" s="48">
        <f t="shared" si="10"/>
        <v>0</v>
      </c>
    </row>
    <row r="56" spans="1:17" ht="12.75" customHeight="1" outlineLevel="1" x14ac:dyDescent="0.2">
      <c r="A56" s="1"/>
      <c r="B56" s="1">
        <f>'3. Fixed Operating Expenses'!B29</f>
        <v>0</v>
      </c>
      <c r="C56" s="1"/>
      <c r="D56" s="40"/>
      <c r="E56" s="48">
        <f>'3. Fixed Operating Expenses'!L29/12</f>
        <v>0</v>
      </c>
      <c r="F56" s="96">
        <f t="shared" si="11"/>
        <v>0</v>
      </c>
      <c r="G56" s="96">
        <f t="shared" si="11"/>
        <v>0</v>
      </c>
      <c r="H56" s="96">
        <f t="shared" si="11"/>
        <v>0</v>
      </c>
      <c r="I56" s="96">
        <f t="shared" si="11"/>
        <v>0</v>
      </c>
      <c r="J56" s="96">
        <f t="shared" si="11"/>
        <v>0</v>
      </c>
      <c r="K56" s="96">
        <f t="shared" si="11"/>
        <v>0</v>
      </c>
      <c r="L56" s="96">
        <f t="shared" si="11"/>
        <v>0</v>
      </c>
      <c r="M56" s="96">
        <f t="shared" si="11"/>
        <v>0</v>
      </c>
      <c r="N56" s="96">
        <f t="shared" si="11"/>
        <v>0</v>
      </c>
      <c r="O56" s="96">
        <f t="shared" si="11"/>
        <v>0</v>
      </c>
      <c r="P56" s="96">
        <f t="shared" si="11"/>
        <v>0</v>
      </c>
      <c r="Q56" s="48">
        <f t="shared" si="10"/>
        <v>0</v>
      </c>
    </row>
    <row r="57" spans="1:17" ht="12.75" customHeight="1" outlineLevel="1" thickBot="1" x14ac:dyDescent="0.25">
      <c r="A57" s="1"/>
      <c r="B57" s="1">
        <f>'3. Fixed Operating Expenses'!B30</f>
        <v>0</v>
      </c>
      <c r="C57" s="1"/>
      <c r="D57" s="40"/>
      <c r="E57" s="48">
        <f>'3. Fixed Operating Expenses'!L30/12</f>
        <v>0</v>
      </c>
      <c r="F57" s="52">
        <f t="shared" si="11"/>
        <v>0</v>
      </c>
      <c r="G57" s="52">
        <f t="shared" si="11"/>
        <v>0</v>
      </c>
      <c r="H57" s="52">
        <f t="shared" si="11"/>
        <v>0</v>
      </c>
      <c r="I57" s="52">
        <f t="shared" si="11"/>
        <v>0</v>
      </c>
      <c r="J57" s="52">
        <f t="shared" si="11"/>
        <v>0</v>
      </c>
      <c r="K57" s="52">
        <f t="shared" si="11"/>
        <v>0</v>
      </c>
      <c r="L57" s="52">
        <f t="shared" si="11"/>
        <v>0</v>
      </c>
      <c r="M57" s="52">
        <f t="shared" si="11"/>
        <v>0</v>
      </c>
      <c r="N57" s="52">
        <f t="shared" si="11"/>
        <v>0</v>
      </c>
      <c r="O57" s="52">
        <f t="shared" si="11"/>
        <v>0</v>
      </c>
      <c r="P57" s="52">
        <f t="shared" si="11"/>
        <v>0</v>
      </c>
      <c r="Q57" s="52">
        <f t="shared" si="10"/>
        <v>0</v>
      </c>
    </row>
    <row r="58" spans="1:17" ht="12.75" customHeight="1" x14ac:dyDescent="0.2">
      <c r="A58" s="1" t="s">
        <v>84</v>
      </c>
      <c r="B58" s="1"/>
      <c r="C58" s="1"/>
      <c r="D58" s="40"/>
      <c r="E58" s="48">
        <f>'3. Fixed Operating Expenses'!L31/12</f>
        <v>0</v>
      </c>
      <c r="F58" s="48">
        <f t="shared" ref="F58:Q58" si="12">SUM(F38:F57)</f>
        <v>0</v>
      </c>
      <c r="G58" s="48">
        <f t="shared" si="12"/>
        <v>0</v>
      </c>
      <c r="H58" s="48">
        <f t="shared" si="12"/>
        <v>0</v>
      </c>
      <c r="I58" s="48">
        <f t="shared" si="12"/>
        <v>0</v>
      </c>
      <c r="J58" s="48">
        <f t="shared" si="12"/>
        <v>0</v>
      </c>
      <c r="K58" s="48">
        <f t="shared" si="12"/>
        <v>0</v>
      </c>
      <c r="L58" s="48">
        <f t="shared" si="12"/>
        <v>0</v>
      </c>
      <c r="M58" s="48">
        <f t="shared" si="12"/>
        <v>0</v>
      </c>
      <c r="N58" s="48">
        <f t="shared" si="12"/>
        <v>0</v>
      </c>
      <c r="O58" s="48">
        <f t="shared" si="12"/>
        <v>0</v>
      </c>
      <c r="P58" s="48">
        <f t="shared" si="12"/>
        <v>0</v>
      </c>
      <c r="Q58" s="48">
        <f t="shared" si="12"/>
        <v>0</v>
      </c>
    </row>
    <row r="59" spans="1:17" ht="12.75" customHeight="1" x14ac:dyDescent="0.2">
      <c r="A59" s="1"/>
      <c r="B59" s="1"/>
      <c r="C59" s="1"/>
      <c r="D59" s="40"/>
      <c r="E59" s="48"/>
      <c r="F59" s="48"/>
      <c r="G59" s="48"/>
      <c r="H59" s="48"/>
      <c r="I59" s="48"/>
      <c r="J59" s="48"/>
      <c r="K59" s="48"/>
      <c r="L59" s="48"/>
      <c r="M59" s="48"/>
      <c r="N59" s="48"/>
      <c r="O59" s="48"/>
      <c r="P59" s="48"/>
      <c r="Q59" s="48"/>
    </row>
    <row r="60" spans="1:17" ht="12.75" customHeight="1" outlineLevel="1" x14ac:dyDescent="0.2">
      <c r="A60" s="1" t="s">
        <v>66</v>
      </c>
      <c r="B60" s="1"/>
      <c r="C60" s="1"/>
      <c r="D60" s="40"/>
      <c r="E60" s="48"/>
      <c r="F60" s="48"/>
      <c r="G60" s="48"/>
      <c r="H60" s="48"/>
      <c r="I60" s="48"/>
      <c r="J60" s="48"/>
      <c r="K60" s="48"/>
      <c r="L60" s="48"/>
      <c r="M60" s="48"/>
      <c r="N60" s="48"/>
      <c r="O60" s="48"/>
      <c r="P60" s="48"/>
      <c r="Q60" s="48"/>
    </row>
    <row r="61" spans="1:17" ht="12.75" customHeight="1" outlineLevel="1" x14ac:dyDescent="0.2">
      <c r="A61" s="1"/>
      <c r="B61" s="1" t="s">
        <v>189</v>
      </c>
      <c r="C61" s="1"/>
      <c r="D61" s="40"/>
      <c r="E61" s="48">
        <f>IF('6. Cash Receipts-Disbursements'!$G$28&gt;2,'6. Cash Receipts-Disbursements'!$K$28,0)</f>
        <v>0</v>
      </c>
      <c r="F61" s="48">
        <f>IF('6. Cash Receipts-Disbursements'!$G$28&gt;2,'6. Cash Receipts-Disbursements'!$K$28,0)</f>
        <v>0</v>
      </c>
      <c r="G61" s="48">
        <f>IF('6. Cash Receipts-Disbursements'!$G$28&gt;2,'6. Cash Receipts-Disbursements'!$K$28,0)</f>
        <v>0</v>
      </c>
      <c r="H61" s="48">
        <f>IF('6. Cash Receipts-Disbursements'!$G$28&gt;2,'6. Cash Receipts-Disbursements'!$K$28,0)</f>
        <v>0</v>
      </c>
      <c r="I61" s="48">
        <f>IF('6. Cash Receipts-Disbursements'!$G$28&gt;2,'6. Cash Receipts-Disbursements'!$K$28,0)</f>
        <v>0</v>
      </c>
      <c r="J61" s="48">
        <f>IF('6. Cash Receipts-Disbursements'!$G$28&gt;2,'6. Cash Receipts-Disbursements'!$K$28,0)</f>
        <v>0</v>
      </c>
      <c r="K61" s="48">
        <f>IF('6. Cash Receipts-Disbursements'!$G$28&gt;2,'6. Cash Receipts-Disbursements'!$K$28,0)</f>
        <v>0</v>
      </c>
      <c r="L61" s="48">
        <f>IF('6. Cash Receipts-Disbursements'!$G$28&gt;2,'6. Cash Receipts-Disbursements'!$K$28,0)</f>
        <v>0</v>
      </c>
      <c r="M61" s="48">
        <f>IF('6. Cash Receipts-Disbursements'!$G$28&gt;2,'6. Cash Receipts-Disbursements'!$K$28,0)</f>
        <v>0</v>
      </c>
      <c r="N61" s="48">
        <f>IF('6. Cash Receipts-Disbursements'!$G$28&gt;2,'6. Cash Receipts-Disbursements'!$K$28,0)</f>
        <v>0</v>
      </c>
      <c r="O61" s="48">
        <f>IF('6. Cash Receipts-Disbursements'!$G$28&gt;2,'6. Cash Receipts-Disbursements'!$K$28,0)</f>
        <v>0</v>
      </c>
      <c r="P61" s="48">
        <f>IF('6. Cash Receipts-Disbursements'!$G$28&gt;2,'6. Cash Receipts-Disbursements'!$K$28,0)</f>
        <v>0</v>
      </c>
      <c r="Q61" s="48">
        <f>SUM(E61:P61)</f>
        <v>0</v>
      </c>
    </row>
    <row r="62" spans="1:17" ht="12.75" customHeight="1" outlineLevel="1" x14ac:dyDescent="0.2">
      <c r="A62" s="1"/>
      <c r="B62" s="1" t="s">
        <v>3</v>
      </c>
      <c r="C62" s="1"/>
      <c r="D62" s="40"/>
      <c r="E62" s="48">
        <f>'3. Fixed Operating Expenses'!G34</f>
        <v>0</v>
      </c>
      <c r="F62" s="48">
        <f t="shared" ref="F62:P62" si="13">E62</f>
        <v>0</v>
      </c>
      <c r="G62" s="48">
        <f t="shared" si="13"/>
        <v>0</v>
      </c>
      <c r="H62" s="48">
        <f t="shared" si="13"/>
        <v>0</v>
      </c>
      <c r="I62" s="48">
        <f t="shared" si="13"/>
        <v>0</v>
      </c>
      <c r="J62" s="48">
        <f t="shared" si="13"/>
        <v>0</v>
      </c>
      <c r="K62" s="48">
        <f t="shared" si="13"/>
        <v>0</v>
      </c>
      <c r="L62" s="48">
        <f t="shared" si="13"/>
        <v>0</v>
      </c>
      <c r="M62" s="48">
        <f t="shared" si="13"/>
        <v>0</v>
      </c>
      <c r="N62" s="48">
        <f t="shared" si="13"/>
        <v>0</v>
      </c>
      <c r="O62" s="48">
        <f t="shared" si="13"/>
        <v>0</v>
      </c>
      <c r="P62" s="48">
        <f t="shared" si="13"/>
        <v>0</v>
      </c>
      <c r="Q62" s="48">
        <f>SUM(E62:P62)</f>
        <v>0</v>
      </c>
    </row>
    <row r="63" spans="1:17" ht="12.75" customHeight="1" outlineLevel="1" x14ac:dyDescent="0.2">
      <c r="A63" s="1"/>
      <c r="B63" s="1" t="s">
        <v>67</v>
      </c>
      <c r="C63" s="1"/>
      <c r="D63" s="40"/>
      <c r="E63" s="48"/>
      <c r="F63" s="48"/>
      <c r="G63" s="48"/>
      <c r="H63" s="48"/>
      <c r="I63" s="48"/>
      <c r="J63" s="48"/>
      <c r="K63" s="48"/>
      <c r="L63" s="48"/>
      <c r="M63" s="48"/>
      <c r="N63" s="48"/>
      <c r="O63" s="48"/>
      <c r="P63" s="48"/>
      <c r="Q63" s="48"/>
    </row>
    <row r="64" spans="1:17" ht="12.75" customHeight="1" outlineLevel="1" x14ac:dyDescent="0.2">
      <c r="A64" s="1"/>
      <c r="B64" s="1"/>
      <c r="C64" s="1" t="s">
        <v>12</v>
      </c>
      <c r="D64" s="40"/>
      <c r="E64" s="48">
        <f>'20. Amoritization Schedule'!G23</f>
        <v>0</v>
      </c>
      <c r="F64" s="48">
        <f>'20. Amoritization Schedule'!H23</f>
        <v>0</v>
      </c>
      <c r="G64" s="48">
        <f>'20. Amoritization Schedule'!I23</f>
        <v>0</v>
      </c>
      <c r="H64" s="48">
        <f>'20. Amoritization Schedule'!J23</f>
        <v>0</v>
      </c>
      <c r="I64" s="48">
        <f>'20. Amoritization Schedule'!K23</f>
        <v>0</v>
      </c>
      <c r="J64" s="48">
        <f>'20. Amoritization Schedule'!L23</f>
        <v>0</v>
      </c>
      <c r="K64" s="48">
        <f>'20. Amoritization Schedule'!M23</f>
        <v>0</v>
      </c>
      <c r="L64" s="48">
        <f>'20. Amoritization Schedule'!N23</f>
        <v>0</v>
      </c>
      <c r="M64" s="48">
        <f>'20. Amoritization Schedule'!O23</f>
        <v>0</v>
      </c>
      <c r="N64" s="48">
        <f>'20. Amoritization Schedule'!P23</f>
        <v>0</v>
      </c>
      <c r="O64" s="48">
        <f>'20. Amoritization Schedule'!Q23</f>
        <v>0</v>
      </c>
      <c r="P64" s="48">
        <f>'20. Amoritization Schedule'!R23</f>
        <v>0</v>
      </c>
      <c r="Q64" s="48">
        <f t="shared" ref="Q64:Q70" si="14">SUM(E64:P64)</f>
        <v>0</v>
      </c>
    </row>
    <row r="65" spans="1:17" ht="12.75" customHeight="1" outlineLevel="1" x14ac:dyDescent="0.2">
      <c r="A65" s="1"/>
      <c r="B65" s="1"/>
      <c r="C65" s="1" t="s">
        <v>14</v>
      </c>
      <c r="D65" s="40"/>
      <c r="E65" s="48">
        <f>'20. Amoritization Schedule'!G49</f>
        <v>0</v>
      </c>
      <c r="F65" s="48">
        <f>'20. Amoritization Schedule'!H49</f>
        <v>0</v>
      </c>
      <c r="G65" s="48">
        <f>'20. Amoritization Schedule'!I49</f>
        <v>0</v>
      </c>
      <c r="H65" s="48">
        <f>'20. Amoritization Schedule'!J49</f>
        <v>0</v>
      </c>
      <c r="I65" s="48">
        <f>'20. Amoritization Schedule'!K49</f>
        <v>0</v>
      </c>
      <c r="J65" s="48">
        <f>'20. Amoritization Schedule'!L49</f>
        <v>0</v>
      </c>
      <c r="K65" s="48">
        <f>'20. Amoritization Schedule'!M49</f>
        <v>0</v>
      </c>
      <c r="L65" s="48">
        <f>'20. Amoritization Schedule'!N49</f>
        <v>0</v>
      </c>
      <c r="M65" s="48">
        <f>'20. Amoritization Schedule'!O49</f>
        <v>0</v>
      </c>
      <c r="N65" s="48">
        <f>'20. Amoritization Schedule'!P49</f>
        <v>0</v>
      </c>
      <c r="O65" s="48">
        <f>'20. Amoritization Schedule'!Q49</f>
        <v>0</v>
      </c>
      <c r="P65" s="48">
        <f>'20. Amoritization Schedule'!R49</f>
        <v>0</v>
      </c>
      <c r="Q65" s="48">
        <f t="shared" si="14"/>
        <v>0</v>
      </c>
    </row>
    <row r="66" spans="1:17" ht="12.75" customHeight="1" outlineLevel="1" x14ac:dyDescent="0.2">
      <c r="A66" s="1"/>
      <c r="B66" s="1"/>
      <c r="C66" s="1" t="s">
        <v>69</v>
      </c>
      <c r="D66" s="40"/>
      <c r="E66" s="48">
        <f>'16. Cash Flow Statement (3)'!E26</f>
        <v>0</v>
      </c>
      <c r="F66" s="48">
        <f>'16. Cash Flow Statement (3)'!F26</f>
        <v>0</v>
      </c>
      <c r="G66" s="48">
        <f>'16. Cash Flow Statement (3)'!G26</f>
        <v>0</v>
      </c>
      <c r="H66" s="48">
        <f>'16. Cash Flow Statement (3)'!H26</f>
        <v>0</v>
      </c>
      <c r="I66" s="48">
        <f>'16. Cash Flow Statement (3)'!I26</f>
        <v>0</v>
      </c>
      <c r="J66" s="48">
        <f>'16. Cash Flow Statement (3)'!J26</f>
        <v>0</v>
      </c>
      <c r="K66" s="48">
        <f>'16. Cash Flow Statement (3)'!K26</f>
        <v>0</v>
      </c>
      <c r="L66" s="48">
        <f>'16. Cash Flow Statement (3)'!L26</f>
        <v>0</v>
      </c>
      <c r="M66" s="48">
        <f>'16. Cash Flow Statement (3)'!M26</f>
        <v>0</v>
      </c>
      <c r="N66" s="48">
        <f>'16. Cash Flow Statement (3)'!N26</f>
        <v>0</v>
      </c>
      <c r="O66" s="48">
        <f>'16. Cash Flow Statement (3)'!O26</f>
        <v>0</v>
      </c>
      <c r="P66" s="48">
        <f>'16. Cash Flow Statement (3)'!P26</f>
        <v>0</v>
      </c>
      <c r="Q66" s="48">
        <f t="shared" si="14"/>
        <v>0</v>
      </c>
    </row>
    <row r="67" spans="1:17" ht="12.75" customHeight="1" outlineLevel="1" x14ac:dyDescent="0.2">
      <c r="A67" s="1"/>
      <c r="B67" s="1"/>
      <c r="C67" s="27" t="s">
        <v>194</v>
      </c>
      <c r="D67" s="27"/>
      <c r="E67" s="48">
        <f>'20. Amoritization Schedule'!G69</f>
        <v>0</v>
      </c>
      <c r="F67" s="48">
        <f>'20. Amoritization Schedule'!H69</f>
        <v>0</v>
      </c>
      <c r="G67" s="48">
        <f>'20. Amoritization Schedule'!I69</f>
        <v>0</v>
      </c>
      <c r="H67" s="48">
        <f>'20. Amoritization Schedule'!J69</f>
        <v>0</v>
      </c>
      <c r="I67" s="48">
        <f>'20. Amoritization Schedule'!K69</f>
        <v>0</v>
      </c>
      <c r="J67" s="48">
        <f>'20. Amoritization Schedule'!L69</f>
        <v>0</v>
      </c>
      <c r="K67" s="48">
        <f>'20. Amoritization Schedule'!M69</f>
        <v>0</v>
      </c>
      <c r="L67" s="48">
        <f>'20. Amoritization Schedule'!N69</f>
        <v>0</v>
      </c>
      <c r="M67" s="48">
        <f>'20. Amoritization Schedule'!O69</f>
        <v>0</v>
      </c>
      <c r="N67" s="48">
        <f>'20. Amoritization Schedule'!P69</f>
        <v>0</v>
      </c>
      <c r="O67" s="48">
        <f>'20. Amoritization Schedule'!Q69</f>
        <v>0</v>
      </c>
      <c r="P67" s="48">
        <f>'20. Amoritization Schedule'!R69</f>
        <v>0</v>
      </c>
      <c r="Q67" s="48">
        <f t="shared" si="14"/>
        <v>0</v>
      </c>
    </row>
    <row r="68" spans="1:17" ht="12.75" customHeight="1" outlineLevel="1" x14ac:dyDescent="0.2">
      <c r="A68" s="1"/>
      <c r="B68" s="1"/>
      <c r="C68" s="27" t="s">
        <v>195</v>
      </c>
      <c r="D68" s="27"/>
      <c r="E68" s="48">
        <f>'20. Amoritization Schedule'!G89</f>
        <v>0</v>
      </c>
      <c r="F68" s="48">
        <f>'20. Amoritization Schedule'!H89</f>
        <v>0</v>
      </c>
      <c r="G68" s="48">
        <f>'20. Amoritization Schedule'!I89</f>
        <v>0</v>
      </c>
      <c r="H68" s="48">
        <f>'20. Amoritization Schedule'!J89</f>
        <v>0</v>
      </c>
      <c r="I68" s="48">
        <f>'20. Amoritization Schedule'!K89</f>
        <v>0</v>
      </c>
      <c r="J68" s="48">
        <f>'20. Amoritization Schedule'!L89</f>
        <v>0</v>
      </c>
      <c r="K68" s="48">
        <f>'20. Amoritization Schedule'!M89</f>
        <v>0</v>
      </c>
      <c r="L68" s="48">
        <f>'20. Amoritization Schedule'!N89</f>
        <v>0</v>
      </c>
      <c r="M68" s="48">
        <f>'20. Amoritization Schedule'!O89</f>
        <v>0</v>
      </c>
      <c r="N68" s="48">
        <f>'20. Amoritization Schedule'!P89</f>
        <v>0</v>
      </c>
      <c r="O68" s="48">
        <f>'20. Amoritization Schedule'!Q89</f>
        <v>0</v>
      </c>
      <c r="P68" s="48">
        <f>'20. Amoritization Schedule'!R89</f>
        <v>0</v>
      </c>
      <c r="Q68" s="48">
        <f t="shared" si="14"/>
        <v>0</v>
      </c>
    </row>
    <row r="69" spans="1:17" ht="12.75" customHeight="1" outlineLevel="1" x14ac:dyDescent="0.2">
      <c r="A69" s="1"/>
      <c r="B69" s="1"/>
      <c r="C69" s="27" t="s">
        <v>196</v>
      </c>
      <c r="D69" s="27"/>
      <c r="E69" s="48">
        <f>'20. Amoritization Schedule'!G109</f>
        <v>0</v>
      </c>
      <c r="F69" s="48">
        <f>'20. Amoritization Schedule'!H109</f>
        <v>0</v>
      </c>
      <c r="G69" s="48">
        <f>'20. Amoritization Schedule'!I109</f>
        <v>0</v>
      </c>
      <c r="H69" s="48">
        <f>'20. Amoritization Schedule'!J109</f>
        <v>0</v>
      </c>
      <c r="I69" s="48">
        <f>'20. Amoritization Schedule'!K109</f>
        <v>0</v>
      </c>
      <c r="J69" s="48">
        <f>'20. Amoritization Schedule'!L109</f>
        <v>0</v>
      </c>
      <c r="K69" s="48">
        <f>'20. Amoritization Schedule'!M109</f>
        <v>0</v>
      </c>
      <c r="L69" s="48">
        <f>'20. Amoritization Schedule'!N109</f>
        <v>0</v>
      </c>
      <c r="M69" s="48">
        <f>'20. Amoritization Schedule'!O109</f>
        <v>0</v>
      </c>
      <c r="N69" s="48">
        <f>'20. Amoritization Schedule'!P109</f>
        <v>0</v>
      </c>
      <c r="O69" s="48">
        <f>'20. Amoritization Schedule'!Q109</f>
        <v>0</v>
      </c>
      <c r="P69" s="48">
        <f>'20. Amoritization Schedule'!R109</f>
        <v>0</v>
      </c>
      <c r="Q69" s="48">
        <f t="shared" si="14"/>
        <v>0</v>
      </c>
    </row>
    <row r="70" spans="1:17" ht="12.75" customHeight="1" outlineLevel="1" thickBot="1" x14ac:dyDescent="0.25">
      <c r="A70" s="1"/>
      <c r="B70" s="95" t="s">
        <v>382</v>
      </c>
      <c r="C70" s="1"/>
      <c r="D70" s="40"/>
      <c r="E70" s="52">
        <f>'15. Income Statement (3)'!O9*0.23+'15. Income Statement (3)'!O10*0.23+'15. Income Statement (3)'!O11*0.135+'15. Income Statement (3)'!O12*0.135</f>
        <v>0</v>
      </c>
      <c r="F70" s="52">
        <f>'15. Income Statement (3)'!P9*0.23+'15. Income Statement (3)'!P10*0.23+'15. Income Statement (3)'!P11*0.135+'15. Income Statement (3)'!P12*0.135</f>
        <v>0</v>
      </c>
      <c r="G70" s="52">
        <f>E9*0.23+E10*0.23+E11*0.135+E12*0.135</f>
        <v>0</v>
      </c>
      <c r="H70" s="52">
        <f t="shared" ref="H70:P70" si="15">F9*0.23+F10*0.23+F11*0.135+F12*0.135</f>
        <v>0</v>
      </c>
      <c r="I70" s="52">
        <f t="shared" si="15"/>
        <v>0</v>
      </c>
      <c r="J70" s="52">
        <f t="shared" si="15"/>
        <v>0</v>
      </c>
      <c r="K70" s="52">
        <f t="shared" si="15"/>
        <v>0</v>
      </c>
      <c r="L70" s="52">
        <f t="shared" si="15"/>
        <v>0</v>
      </c>
      <c r="M70" s="52">
        <f t="shared" si="15"/>
        <v>0</v>
      </c>
      <c r="N70" s="52">
        <f t="shared" si="15"/>
        <v>0</v>
      </c>
      <c r="O70" s="52">
        <f t="shared" si="15"/>
        <v>0</v>
      </c>
      <c r="P70" s="52">
        <f t="shared" si="15"/>
        <v>0</v>
      </c>
      <c r="Q70" s="52">
        <f t="shared" si="14"/>
        <v>0</v>
      </c>
    </row>
    <row r="71" spans="1:17" ht="12.75" customHeight="1" x14ac:dyDescent="0.2">
      <c r="A71" s="1" t="s">
        <v>68</v>
      </c>
      <c r="B71" s="1"/>
      <c r="C71" s="1"/>
      <c r="D71" s="40"/>
      <c r="E71" s="48">
        <f>SUM(E61:E70)</f>
        <v>0</v>
      </c>
      <c r="F71" s="48">
        <f t="shared" ref="F71:Q71" si="16">SUM(F61:F70)</f>
        <v>0</v>
      </c>
      <c r="G71" s="48">
        <f t="shared" si="16"/>
        <v>0</v>
      </c>
      <c r="H71" s="48">
        <f t="shared" si="16"/>
        <v>0</v>
      </c>
      <c r="I71" s="48">
        <f t="shared" si="16"/>
        <v>0</v>
      </c>
      <c r="J71" s="48">
        <f t="shared" si="16"/>
        <v>0</v>
      </c>
      <c r="K71" s="48">
        <f t="shared" si="16"/>
        <v>0</v>
      </c>
      <c r="L71" s="48">
        <f t="shared" si="16"/>
        <v>0</v>
      </c>
      <c r="M71" s="48">
        <f t="shared" si="16"/>
        <v>0</v>
      </c>
      <c r="N71" s="48">
        <f t="shared" si="16"/>
        <v>0</v>
      </c>
      <c r="O71" s="48">
        <f t="shared" si="16"/>
        <v>0</v>
      </c>
      <c r="P71" s="48">
        <f t="shared" si="16"/>
        <v>0</v>
      </c>
      <c r="Q71" s="48">
        <f t="shared" si="16"/>
        <v>0</v>
      </c>
    </row>
    <row r="72" spans="1:17" ht="12.75" customHeight="1" thickBot="1" x14ac:dyDescent="0.25">
      <c r="A72" s="1"/>
      <c r="B72" s="1"/>
      <c r="C72" s="1"/>
      <c r="D72" s="40"/>
      <c r="E72" s="52"/>
      <c r="F72" s="52"/>
      <c r="G72" s="52"/>
      <c r="H72" s="52"/>
      <c r="I72" s="52"/>
      <c r="J72" s="52"/>
      <c r="K72" s="52"/>
      <c r="L72" s="52"/>
      <c r="M72" s="52"/>
      <c r="N72" s="52"/>
      <c r="O72" s="52"/>
      <c r="P72" s="52"/>
      <c r="Q72" s="52"/>
    </row>
    <row r="73" spans="1:17" ht="16.350000000000001" customHeight="1" thickBot="1" x14ac:dyDescent="0.25">
      <c r="A73" s="1" t="s">
        <v>88</v>
      </c>
      <c r="B73" s="1"/>
      <c r="C73" s="1"/>
      <c r="D73" s="40"/>
      <c r="E73" s="100">
        <f t="shared" ref="E73:Q73" si="17">E26-E35-E58-E71</f>
        <v>0</v>
      </c>
      <c r="F73" s="100">
        <f t="shared" si="17"/>
        <v>0</v>
      </c>
      <c r="G73" s="100">
        <f t="shared" si="17"/>
        <v>0</v>
      </c>
      <c r="H73" s="100">
        <f t="shared" si="17"/>
        <v>0</v>
      </c>
      <c r="I73" s="100">
        <f t="shared" si="17"/>
        <v>0</v>
      </c>
      <c r="J73" s="100">
        <f t="shared" si="17"/>
        <v>0</v>
      </c>
      <c r="K73" s="100">
        <f t="shared" si="17"/>
        <v>0</v>
      </c>
      <c r="L73" s="100">
        <f t="shared" si="17"/>
        <v>0</v>
      </c>
      <c r="M73" s="100">
        <f t="shared" si="17"/>
        <v>0</v>
      </c>
      <c r="N73" s="100">
        <f t="shared" si="17"/>
        <v>0</v>
      </c>
      <c r="O73" s="100">
        <f t="shared" si="17"/>
        <v>0</v>
      </c>
      <c r="P73" s="100">
        <f t="shared" si="17"/>
        <v>0</v>
      </c>
      <c r="Q73" s="100">
        <f t="shared" si="17"/>
        <v>0</v>
      </c>
    </row>
    <row r="74" spans="1:17" ht="12.75" customHeight="1" thickTop="1" x14ac:dyDescent="0.2">
      <c r="A74" s="1"/>
      <c r="B74" s="1"/>
      <c r="C74" s="1"/>
      <c r="D74" s="40"/>
      <c r="E74" s="40"/>
      <c r="F74" s="40"/>
      <c r="G74" s="40"/>
      <c r="H74" s="40"/>
      <c r="I74" s="40"/>
      <c r="J74" s="40"/>
      <c r="K74" s="40"/>
      <c r="L74" s="40"/>
      <c r="M74" s="40"/>
      <c r="N74" s="40"/>
      <c r="O74" s="40"/>
      <c r="P74" s="40"/>
      <c r="Q74" s="40"/>
    </row>
    <row r="75" spans="1:17" ht="12.75" customHeight="1" x14ac:dyDescent="0.2">
      <c r="A75" s="1"/>
      <c r="B75" s="1"/>
      <c r="C75" s="1"/>
      <c r="D75" s="40"/>
      <c r="E75" s="40"/>
      <c r="F75" s="40"/>
      <c r="G75" s="40"/>
      <c r="H75" s="40"/>
      <c r="I75" s="40"/>
      <c r="J75" s="40"/>
      <c r="K75" s="40"/>
      <c r="L75" s="40"/>
      <c r="M75" s="40"/>
      <c r="N75" s="40"/>
      <c r="O75" s="40"/>
      <c r="P75" s="40"/>
      <c r="Q75" s="56"/>
    </row>
    <row r="76" spans="1:17" ht="12.75" customHeight="1" x14ac:dyDescent="0.2">
      <c r="A76" s="1"/>
      <c r="B76" s="1"/>
      <c r="C76" s="1"/>
      <c r="D76" s="40"/>
      <c r="E76" s="40"/>
      <c r="F76" s="40"/>
      <c r="G76" s="40"/>
      <c r="H76" s="40"/>
      <c r="I76" s="40"/>
      <c r="J76" s="40"/>
      <c r="K76" s="40"/>
      <c r="L76" s="40"/>
      <c r="M76" s="40"/>
      <c r="N76" s="40"/>
      <c r="O76" s="40"/>
      <c r="P76" s="40"/>
      <c r="Q76" s="40"/>
    </row>
    <row r="77" spans="1:17" ht="12.75" customHeight="1" x14ac:dyDescent="0.2">
      <c r="A77" s="1"/>
      <c r="B77" s="1"/>
      <c r="C77" s="1"/>
      <c r="D77" s="40"/>
      <c r="E77" s="101">
        <f t="shared" ref="E77:P77" si="18">E26-E35-E58-E62-E64-E65-E66</f>
        <v>0</v>
      </c>
      <c r="F77" s="101">
        <f t="shared" si="18"/>
        <v>0</v>
      </c>
      <c r="G77" s="101">
        <f t="shared" si="18"/>
        <v>0</v>
      </c>
      <c r="H77" s="101">
        <f t="shared" si="18"/>
        <v>0</v>
      </c>
      <c r="I77" s="101">
        <f t="shared" si="18"/>
        <v>0</v>
      </c>
      <c r="J77" s="101">
        <f t="shared" si="18"/>
        <v>0</v>
      </c>
      <c r="K77" s="101">
        <f t="shared" si="18"/>
        <v>0</v>
      </c>
      <c r="L77" s="101">
        <f t="shared" si="18"/>
        <v>0</v>
      </c>
      <c r="M77" s="101">
        <f t="shared" si="18"/>
        <v>0</v>
      </c>
      <c r="N77" s="101">
        <f t="shared" si="18"/>
        <v>0</v>
      </c>
      <c r="O77" s="101">
        <f t="shared" si="18"/>
        <v>0</v>
      </c>
      <c r="P77" s="101">
        <f t="shared" si="18"/>
        <v>0</v>
      </c>
      <c r="Q77" s="40"/>
    </row>
    <row r="78" spans="1:17" ht="12.75" customHeight="1" x14ac:dyDescent="0.2">
      <c r="A78" s="1"/>
      <c r="B78" s="1"/>
      <c r="C78" s="1"/>
      <c r="D78" s="40"/>
      <c r="E78" s="101">
        <f>E77</f>
        <v>0</v>
      </c>
      <c r="F78" s="101">
        <f t="shared" ref="F78:P78" si="19">E78+F77</f>
        <v>0</v>
      </c>
      <c r="G78" s="101">
        <f t="shared" si="19"/>
        <v>0</v>
      </c>
      <c r="H78" s="101">
        <f t="shared" si="19"/>
        <v>0</v>
      </c>
      <c r="I78" s="101">
        <f t="shared" si="19"/>
        <v>0</v>
      </c>
      <c r="J78" s="101">
        <f t="shared" si="19"/>
        <v>0</v>
      </c>
      <c r="K78" s="101">
        <f t="shared" si="19"/>
        <v>0</v>
      </c>
      <c r="L78" s="101">
        <f t="shared" si="19"/>
        <v>0</v>
      </c>
      <c r="M78" s="101">
        <f t="shared" si="19"/>
        <v>0</v>
      </c>
      <c r="N78" s="101">
        <f t="shared" si="19"/>
        <v>0</v>
      </c>
      <c r="O78" s="101">
        <f t="shared" si="19"/>
        <v>0</v>
      </c>
      <c r="P78" s="101">
        <f t="shared" si="19"/>
        <v>0</v>
      </c>
      <c r="Q78" s="40"/>
    </row>
    <row r="79" spans="1:17" ht="12.75" customHeight="1" x14ac:dyDescent="0.2">
      <c r="P79" s="25"/>
      <c r="Q79" s="25"/>
    </row>
    <row r="80" spans="1:17"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0DA57-0DA0-4EC3-B5E0-F4B3A678E64F}">
  <dimension ref="A1:Q88"/>
  <sheetViews>
    <sheetView showGridLines="0" topLeftCell="A4" zoomScale="70" zoomScaleNormal="70" workbookViewId="0">
      <selection activeCell="D55" sqref="D55"/>
    </sheetView>
  </sheetViews>
  <sheetFormatPr defaultColWidth="9" defaultRowHeight="12" x14ac:dyDescent="0.2"/>
  <cols>
    <col min="1" max="3" width="3" style="6" customWidth="1"/>
    <col min="4" max="4" width="28.5703125" customWidth="1"/>
    <col min="5" max="17" width="19.85546875" customWidth="1"/>
  </cols>
  <sheetData>
    <row r="1" spans="1:17" ht="15.75" x14ac:dyDescent="0.25">
      <c r="A1" s="5" t="str">
        <f>'1. Required Start-Up Funds'!A1</f>
        <v>Template</v>
      </c>
    </row>
    <row r="2" spans="1:17" ht="15.75" x14ac:dyDescent="0.25">
      <c r="A2" s="5" t="s">
        <v>346</v>
      </c>
    </row>
    <row r="3" spans="1:17" ht="12.75" customHeight="1" x14ac:dyDescent="0.2">
      <c r="A3" s="1"/>
      <c r="B3" s="1"/>
      <c r="C3" s="1"/>
      <c r="D3" s="40"/>
      <c r="E3" s="40"/>
      <c r="F3" s="40"/>
      <c r="G3" s="40"/>
      <c r="H3" s="40"/>
      <c r="I3" s="40"/>
      <c r="J3" s="40"/>
      <c r="K3" s="40"/>
      <c r="L3" s="40"/>
      <c r="M3" s="40"/>
      <c r="N3" s="40"/>
      <c r="O3" s="40"/>
      <c r="P3" s="40"/>
      <c r="Q3" s="40"/>
    </row>
    <row r="4" spans="1:17" ht="12.75" customHeight="1" x14ac:dyDescent="0.2">
      <c r="A4" s="1"/>
      <c r="B4" s="1"/>
      <c r="C4" s="1"/>
      <c r="D4" s="40"/>
      <c r="E4" s="40"/>
      <c r="F4" s="40"/>
      <c r="G4" s="40"/>
      <c r="H4" s="40"/>
      <c r="I4" s="40"/>
      <c r="J4" s="40"/>
      <c r="K4" s="40"/>
      <c r="L4" s="40"/>
      <c r="M4" s="40"/>
      <c r="N4" s="40"/>
      <c r="O4" s="40"/>
      <c r="P4" s="40"/>
      <c r="Q4" s="40"/>
    </row>
    <row r="5" spans="1:17" ht="12.75" customHeight="1" x14ac:dyDescent="0.2">
      <c r="A5" s="1"/>
      <c r="B5" s="1"/>
      <c r="C5" s="1"/>
      <c r="D5" s="40"/>
      <c r="E5" s="40"/>
      <c r="F5" s="40"/>
      <c r="G5" s="40"/>
      <c r="H5" s="40"/>
      <c r="I5" s="40"/>
      <c r="J5" s="40"/>
      <c r="K5" s="40"/>
      <c r="L5" s="40"/>
      <c r="M5" s="40"/>
      <c r="N5" s="40"/>
      <c r="O5" s="40"/>
      <c r="P5" s="40"/>
      <c r="Q5" s="40"/>
    </row>
    <row r="6" spans="1:17" ht="12.75" customHeight="1" thickBot="1" x14ac:dyDescent="0.25">
      <c r="A6" s="1"/>
      <c r="B6" s="1"/>
      <c r="C6" s="1"/>
      <c r="D6" s="40"/>
      <c r="E6" s="43" t="str">
        <f>'4. Projected Sales Forecast'!H6</f>
        <v>Month 1</v>
      </c>
      <c r="F6" s="43" t="str">
        <f>'4. Projected Sales Forecast'!I6</f>
        <v>Month 2</v>
      </c>
      <c r="G6" s="43" t="str">
        <f>'4. Projected Sales Forecast'!J6</f>
        <v>Month 3</v>
      </c>
      <c r="H6" s="43" t="str">
        <f>'4. Projected Sales Forecast'!K6</f>
        <v>Month 4</v>
      </c>
      <c r="I6" s="43" t="str">
        <f>'4. Projected Sales Forecast'!L6</f>
        <v>Month 5</v>
      </c>
      <c r="J6" s="43" t="str">
        <f>'4. Projected Sales Forecast'!M6</f>
        <v>Month 6</v>
      </c>
      <c r="K6" s="43" t="str">
        <f>'4. Projected Sales Forecast'!N6</f>
        <v>Month 7</v>
      </c>
      <c r="L6" s="43" t="str">
        <f>'4. Projected Sales Forecast'!O6</f>
        <v>Month 8</v>
      </c>
      <c r="M6" s="43" t="str">
        <f>'4. Projected Sales Forecast'!P6</f>
        <v>Month 9</v>
      </c>
      <c r="N6" s="43" t="str">
        <f>'4. Projected Sales Forecast'!Q6</f>
        <v>Month 10</v>
      </c>
      <c r="O6" s="43" t="str">
        <f>'4. Projected Sales Forecast'!R6</f>
        <v>Month 11</v>
      </c>
      <c r="P6" s="43" t="str">
        <f>'4. Projected Sales Forecast'!S6</f>
        <v>Month 12</v>
      </c>
      <c r="Q6" s="43" t="s">
        <v>2</v>
      </c>
    </row>
    <row r="7" spans="1:17" ht="12.75" customHeight="1" thickTop="1" x14ac:dyDescent="0.2">
      <c r="A7" s="95"/>
      <c r="B7" s="95"/>
      <c r="C7" s="95"/>
      <c r="D7" s="92"/>
      <c r="E7" s="92"/>
      <c r="F7" s="92"/>
      <c r="G7" s="92"/>
      <c r="H7" s="92"/>
      <c r="I7" s="92"/>
      <c r="J7" s="92"/>
      <c r="K7" s="92"/>
      <c r="L7" s="92"/>
      <c r="M7" s="92"/>
      <c r="N7" s="92"/>
      <c r="O7" s="92"/>
      <c r="P7" s="92"/>
      <c r="Q7" s="92"/>
    </row>
    <row r="8" spans="1:17" ht="12.75" customHeight="1" x14ac:dyDescent="0.2">
      <c r="A8" s="95" t="s">
        <v>89</v>
      </c>
      <c r="B8" s="95"/>
      <c r="C8" s="95"/>
      <c r="D8" s="92"/>
      <c r="E8" s="96">
        <f>'16. Cash Flow Statement (3)'!P37</f>
        <v>0</v>
      </c>
      <c r="F8" s="96">
        <f t="shared" ref="F8:P8" si="0">E37</f>
        <v>0</v>
      </c>
      <c r="G8" s="96">
        <f t="shared" si="0"/>
        <v>0</v>
      </c>
      <c r="H8" s="96">
        <f t="shared" si="0"/>
        <v>0</v>
      </c>
      <c r="I8" s="96">
        <f t="shared" si="0"/>
        <v>0</v>
      </c>
      <c r="J8" s="96">
        <f t="shared" si="0"/>
        <v>0</v>
      </c>
      <c r="K8" s="96">
        <f t="shared" si="0"/>
        <v>0</v>
      </c>
      <c r="L8" s="96">
        <f t="shared" si="0"/>
        <v>0</v>
      </c>
      <c r="M8" s="96">
        <f t="shared" si="0"/>
        <v>0</v>
      </c>
      <c r="N8" s="96">
        <f t="shared" si="0"/>
        <v>0</v>
      </c>
      <c r="O8" s="96">
        <f t="shared" si="0"/>
        <v>0</v>
      </c>
      <c r="P8" s="96">
        <f t="shared" si="0"/>
        <v>0</v>
      </c>
      <c r="Q8" s="96"/>
    </row>
    <row r="9" spans="1:17" ht="12.75" customHeight="1" x14ac:dyDescent="0.2">
      <c r="A9" s="95"/>
      <c r="B9" s="95"/>
      <c r="C9" s="95"/>
      <c r="D9" s="92"/>
      <c r="E9" s="96"/>
      <c r="F9" s="96"/>
      <c r="G9" s="96"/>
      <c r="H9" s="96"/>
      <c r="I9" s="96"/>
      <c r="J9" s="96"/>
      <c r="K9" s="96"/>
      <c r="L9" s="96"/>
      <c r="M9" s="96"/>
      <c r="N9" s="96"/>
      <c r="O9" s="96"/>
      <c r="P9" s="96"/>
      <c r="Q9" s="96"/>
    </row>
    <row r="10" spans="1:17" ht="12.75" customHeight="1" x14ac:dyDescent="0.2">
      <c r="A10" s="95" t="s">
        <v>90</v>
      </c>
      <c r="B10" s="95"/>
      <c r="C10" s="95"/>
      <c r="D10" s="92"/>
      <c r="E10" s="96"/>
      <c r="F10" s="96"/>
      <c r="G10" s="96"/>
      <c r="H10" s="96"/>
      <c r="I10" s="96"/>
      <c r="J10" s="96"/>
      <c r="K10" s="96"/>
      <c r="L10" s="96"/>
      <c r="M10" s="96"/>
      <c r="N10" s="96"/>
      <c r="O10" s="96"/>
      <c r="P10" s="96"/>
      <c r="Q10" s="96"/>
    </row>
    <row r="11" spans="1:17" ht="12.75" customHeight="1" x14ac:dyDescent="0.2">
      <c r="A11" s="95"/>
      <c r="B11" s="95" t="s">
        <v>91</v>
      </c>
      <c r="C11" s="95"/>
      <c r="D11" s="92"/>
      <c r="E11" s="96">
        <f>'Income Statement (4)'!E15*'6. Cash Receipts-Disbursements'!$G$8</f>
        <v>0</v>
      </c>
      <c r="F11" s="96">
        <f>'Income Statement (4)'!F15*'6. Cash Receipts-Disbursements'!$G$8</f>
        <v>0</v>
      </c>
      <c r="G11" s="96">
        <f>'Income Statement (4)'!G15*'6. Cash Receipts-Disbursements'!$G$8</f>
        <v>0</v>
      </c>
      <c r="H11" s="96">
        <f>'Income Statement (4)'!H15*'6. Cash Receipts-Disbursements'!$G$8</f>
        <v>0</v>
      </c>
      <c r="I11" s="96">
        <f>'Income Statement (4)'!I15*'6. Cash Receipts-Disbursements'!$G$8</f>
        <v>0</v>
      </c>
      <c r="J11" s="96">
        <f>'Income Statement (4)'!J15*'6. Cash Receipts-Disbursements'!$G$8</f>
        <v>0</v>
      </c>
      <c r="K11" s="96">
        <f>'Income Statement (4)'!K15*'6. Cash Receipts-Disbursements'!$G$8</f>
        <v>0</v>
      </c>
      <c r="L11" s="96">
        <f>'Income Statement (4)'!L15*'6. Cash Receipts-Disbursements'!$G$8</f>
        <v>0</v>
      </c>
      <c r="M11" s="96">
        <f>'Income Statement (4)'!M15*'6. Cash Receipts-Disbursements'!$G$8</f>
        <v>0</v>
      </c>
      <c r="N11" s="96">
        <f>'Income Statement (4)'!N15*'6. Cash Receipts-Disbursements'!$G$8</f>
        <v>0</v>
      </c>
      <c r="O11" s="96">
        <f>'Income Statement (4)'!O15*'6. Cash Receipts-Disbursements'!$G$8</f>
        <v>0</v>
      </c>
      <c r="P11" s="96">
        <f>'Income Statement (4)'!P15*'6. Cash Receipts-Disbursements'!$G$8</f>
        <v>0</v>
      </c>
      <c r="Q11" s="96">
        <f>SUM(E11:P11)</f>
        <v>0</v>
      </c>
    </row>
    <row r="12" spans="1:17" ht="12.75" customHeight="1" thickBot="1" x14ac:dyDescent="0.25">
      <c r="A12" s="95"/>
      <c r="B12" s="95" t="s">
        <v>92</v>
      </c>
      <c r="C12" s="95"/>
      <c r="D12" s="92"/>
      <c r="E12" s="52">
        <f>('Income Statement (4)'!O15*'6. Cash Receipts-Disbursements'!G10)+('Income Statement (4)'!P15*'6. Cash Receipts-Disbursements'!G9)</f>
        <v>0</v>
      </c>
      <c r="F12" s="52">
        <f>('Income Statement (4)'!P15*'6. Cash Receipts-Disbursements'!H10)+('Income Statement (4)'!Q15*'6. Cash Receipts-Disbursements'!H9)</f>
        <v>0</v>
      </c>
      <c r="G12" s="52">
        <f>('Income Statement (4)'!Q15*'6. Cash Receipts-Disbursements'!I10)+('Income Statement (4)'!R15*'6. Cash Receipts-Disbursements'!I9)</f>
        <v>0</v>
      </c>
      <c r="H12" s="52">
        <f>('Income Statement (4)'!R15*'6. Cash Receipts-Disbursements'!J10)+('Income Statement (4)'!S15*'6. Cash Receipts-Disbursements'!J9)</f>
        <v>0</v>
      </c>
      <c r="I12" s="52">
        <f>('Income Statement (4)'!S15*'6. Cash Receipts-Disbursements'!K10)+('Income Statement (4)'!T15*'6. Cash Receipts-Disbursements'!K9)</f>
        <v>0</v>
      </c>
      <c r="J12" s="52">
        <f>('Income Statement (4)'!T15*'6. Cash Receipts-Disbursements'!L10)+('Income Statement (4)'!U15*'6. Cash Receipts-Disbursements'!L9)</f>
        <v>0</v>
      </c>
      <c r="K12" s="52">
        <f>('Income Statement (4)'!U15*'6. Cash Receipts-Disbursements'!M10)+('Income Statement (4)'!V15*'6. Cash Receipts-Disbursements'!M9)</f>
        <v>0</v>
      </c>
      <c r="L12" s="52">
        <f>('Income Statement (4)'!V15*'6. Cash Receipts-Disbursements'!N10)+('Income Statement (4)'!W15*'6. Cash Receipts-Disbursements'!N9)</f>
        <v>0</v>
      </c>
      <c r="M12" s="52">
        <f>('Income Statement (4)'!W15*'6. Cash Receipts-Disbursements'!O10)+('Income Statement (4)'!X15*'6. Cash Receipts-Disbursements'!O9)</f>
        <v>0</v>
      </c>
      <c r="N12" s="52">
        <f>('Income Statement (4)'!X15*'6. Cash Receipts-Disbursements'!P10)+('Income Statement (4)'!Y15*'6. Cash Receipts-Disbursements'!P9)</f>
        <v>0</v>
      </c>
      <c r="O12" s="52">
        <f>('Income Statement (4)'!Y15*'6. Cash Receipts-Disbursements'!Q10)+('Income Statement (4)'!Z15*'6. Cash Receipts-Disbursements'!Q9)</f>
        <v>0</v>
      </c>
      <c r="P12" s="52">
        <f>('Income Statement (4)'!Z15*'6. Cash Receipts-Disbursements'!R10)+('Income Statement (4)'!AA15*'6. Cash Receipts-Disbursements'!R9)</f>
        <v>0</v>
      </c>
      <c r="Q12" s="52">
        <f>SUM(E12:P12)</f>
        <v>0</v>
      </c>
    </row>
    <row r="13" spans="1:17" ht="12.75" customHeight="1" x14ac:dyDescent="0.2">
      <c r="A13" s="95" t="s">
        <v>93</v>
      </c>
      <c r="B13" s="95"/>
      <c r="C13" s="95"/>
      <c r="D13" s="92"/>
      <c r="E13" s="96">
        <f t="shared" ref="E13:Q13" si="1">SUM(E11:E12)</f>
        <v>0</v>
      </c>
      <c r="F13" s="96">
        <f t="shared" si="1"/>
        <v>0</v>
      </c>
      <c r="G13" s="96">
        <f t="shared" si="1"/>
        <v>0</v>
      </c>
      <c r="H13" s="96">
        <f t="shared" si="1"/>
        <v>0</v>
      </c>
      <c r="I13" s="96">
        <f t="shared" si="1"/>
        <v>0</v>
      </c>
      <c r="J13" s="96">
        <f t="shared" si="1"/>
        <v>0</v>
      </c>
      <c r="K13" s="96">
        <f t="shared" si="1"/>
        <v>0</v>
      </c>
      <c r="L13" s="96">
        <f t="shared" si="1"/>
        <v>0</v>
      </c>
      <c r="M13" s="96">
        <f t="shared" si="1"/>
        <v>0</v>
      </c>
      <c r="N13" s="96">
        <f t="shared" si="1"/>
        <v>0</v>
      </c>
      <c r="O13" s="96">
        <f t="shared" si="1"/>
        <v>0</v>
      </c>
      <c r="P13" s="96">
        <f t="shared" si="1"/>
        <v>0</v>
      </c>
      <c r="Q13" s="96">
        <f t="shared" si="1"/>
        <v>0</v>
      </c>
    </row>
    <row r="14" spans="1:17" ht="12.75" customHeight="1" x14ac:dyDescent="0.2">
      <c r="A14" s="95"/>
      <c r="B14" s="95"/>
      <c r="C14" s="95"/>
      <c r="D14" s="92"/>
      <c r="E14" s="96"/>
      <c r="F14" s="96"/>
      <c r="G14" s="96"/>
      <c r="H14" s="96"/>
      <c r="I14" s="96"/>
      <c r="J14" s="96"/>
      <c r="K14" s="96"/>
      <c r="L14" s="96"/>
      <c r="M14" s="96"/>
      <c r="N14" s="96"/>
      <c r="O14" s="96"/>
      <c r="P14" s="96"/>
      <c r="Q14" s="96"/>
    </row>
    <row r="15" spans="1:17" ht="12.75" customHeight="1" x14ac:dyDescent="0.2">
      <c r="A15" s="95" t="s">
        <v>94</v>
      </c>
      <c r="B15" s="95"/>
      <c r="C15" s="95"/>
      <c r="D15" s="92"/>
      <c r="E15" s="96"/>
      <c r="F15" s="96"/>
      <c r="G15" s="96"/>
      <c r="H15" s="96"/>
      <c r="I15" s="96"/>
      <c r="J15" s="96"/>
      <c r="K15" s="96"/>
      <c r="L15" s="96"/>
      <c r="M15" s="96"/>
      <c r="N15" s="96"/>
      <c r="O15" s="96"/>
      <c r="P15" s="96"/>
      <c r="Q15" s="96"/>
    </row>
    <row r="16" spans="1:17" ht="12.75" customHeight="1" x14ac:dyDescent="0.2">
      <c r="A16" s="95"/>
      <c r="B16" s="1" t="s">
        <v>113</v>
      </c>
      <c r="C16" s="1"/>
      <c r="D16" s="92"/>
      <c r="E16" s="96"/>
      <c r="F16" s="96"/>
      <c r="G16" s="96"/>
      <c r="H16" s="96"/>
      <c r="I16" s="96"/>
      <c r="J16" s="96"/>
      <c r="K16" s="96"/>
      <c r="L16" s="96"/>
      <c r="M16" s="96"/>
      <c r="N16" s="96"/>
      <c r="O16" s="96"/>
      <c r="P16" s="96"/>
      <c r="Q16" s="96"/>
    </row>
    <row r="17" spans="1:17" ht="12.75" customHeight="1" x14ac:dyDescent="0.2">
      <c r="A17" s="95"/>
      <c r="B17" s="1"/>
      <c r="C17" s="95" t="s">
        <v>204</v>
      </c>
      <c r="D17" s="92"/>
      <c r="E17" s="108">
        <v>0</v>
      </c>
      <c r="F17" s="108">
        <v>0</v>
      </c>
      <c r="G17" s="108">
        <v>0</v>
      </c>
      <c r="H17" s="108">
        <v>0</v>
      </c>
      <c r="I17" s="108">
        <v>0</v>
      </c>
      <c r="J17" s="108">
        <v>0</v>
      </c>
      <c r="K17" s="108">
        <v>0</v>
      </c>
      <c r="L17" s="108">
        <v>0</v>
      </c>
      <c r="M17" s="108">
        <v>0</v>
      </c>
      <c r="N17" s="108">
        <v>0</v>
      </c>
      <c r="O17" s="108">
        <v>0</v>
      </c>
      <c r="P17" s="108">
        <v>0</v>
      </c>
      <c r="Q17" s="96">
        <f>SUM(E17:P17)</f>
        <v>0</v>
      </c>
    </row>
    <row r="18" spans="1:17" ht="12.75" customHeight="1" x14ac:dyDescent="0.2">
      <c r="A18" s="95"/>
      <c r="B18" s="1"/>
      <c r="C18" s="95" t="s">
        <v>205</v>
      </c>
      <c r="D18" s="92"/>
      <c r="E18" s="108">
        <v>0</v>
      </c>
      <c r="F18" s="108">
        <v>0</v>
      </c>
      <c r="G18" s="108">
        <v>0</v>
      </c>
      <c r="H18" s="108">
        <v>0</v>
      </c>
      <c r="I18" s="108">
        <v>0</v>
      </c>
      <c r="J18" s="108">
        <v>0</v>
      </c>
      <c r="K18" s="108">
        <v>0</v>
      </c>
      <c r="L18" s="108">
        <v>0</v>
      </c>
      <c r="M18" s="108">
        <v>0</v>
      </c>
      <c r="N18" s="108">
        <v>0</v>
      </c>
      <c r="O18" s="108">
        <v>0</v>
      </c>
      <c r="P18" s="108">
        <v>0</v>
      </c>
      <c r="Q18" s="96">
        <f>SUM(E18:P18)</f>
        <v>0</v>
      </c>
    </row>
    <row r="19" spans="1:17" ht="12.75" customHeight="1" x14ac:dyDescent="0.2">
      <c r="A19" s="95"/>
      <c r="B19" s="95"/>
      <c r="C19" s="95" t="s">
        <v>82</v>
      </c>
      <c r="D19" s="92"/>
      <c r="E19" s="96">
        <f>('6. Cash Receipts-Disbursements'!$G$15*'Income Statement (4)'!E24)+('6. Cash Receipts-Disbursements'!$G$16*'15. Income Statement (3)'!P24)+('6. Cash Receipts-Disbursements'!$G$17*'15. Income Statement (3)'!O15)</f>
        <v>0</v>
      </c>
      <c r="F19" s="96">
        <f>('6. Cash Receipts-Disbursements'!$G$15*'Income Statement (4)'!F24)+('6. Cash Receipts-Disbursements'!$G$16*'15. Income Statement (3)'!Q24)+('6. Cash Receipts-Disbursements'!$G$17*'15. Income Statement (3)'!P15)</f>
        <v>0</v>
      </c>
      <c r="G19" s="96">
        <f>('6. Cash Receipts-Disbursements'!$G$15*'Income Statement (4)'!G24)+('6. Cash Receipts-Disbursements'!$G$16*'15. Income Statement (3)'!R24)+('6. Cash Receipts-Disbursements'!$G$17*'15. Income Statement (3)'!Q15)</f>
        <v>0</v>
      </c>
      <c r="H19" s="96">
        <f>('6. Cash Receipts-Disbursements'!$G$15*'Income Statement (4)'!H24)+('6. Cash Receipts-Disbursements'!$G$16*'15. Income Statement (3)'!S24)+('6. Cash Receipts-Disbursements'!$G$17*'15. Income Statement (3)'!R15)</f>
        <v>0</v>
      </c>
      <c r="I19" s="96">
        <f>('6. Cash Receipts-Disbursements'!$G$15*'Income Statement (4)'!I24)+('6. Cash Receipts-Disbursements'!$G$16*'15. Income Statement (3)'!T24)+('6. Cash Receipts-Disbursements'!$G$17*'15. Income Statement (3)'!S15)</f>
        <v>0</v>
      </c>
      <c r="J19" s="96">
        <f>('6. Cash Receipts-Disbursements'!$G$15*'Income Statement (4)'!J24)+('6. Cash Receipts-Disbursements'!$G$16*'15. Income Statement (3)'!U24)+('6. Cash Receipts-Disbursements'!$G$17*'15. Income Statement (3)'!T15)</f>
        <v>0</v>
      </c>
      <c r="K19" s="96">
        <f>('6. Cash Receipts-Disbursements'!$G$15*'Income Statement (4)'!K24)+('6. Cash Receipts-Disbursements'!$G$16*'15. Income Statement (3)'!V24)+('6. Cash Receipts-Disbursements'!$G$17*'15. Income Statement (3)'!U15)</f>
        <v>0</v>
      </c>
      <c r="L19" s="96">
        <f>('6. Cash Receipts-Disbursements'!$G$15*'Income Statement (4)'!L24)+('6. Cash Receipts-Disbursements'!$G$16*'15. Income Statement (3)'!W24)+('6. Cash Receipts-Disbursements'!$G$17*'15. Income Statement (3)'!V15)</f>
        <v>0</v>
      </c>
      <c r="M19" s="96">
        <f>('6. Cash Receipts-Disbursements'!$G$15*'Income Statement (4)'!M24)+('6. Cash Receipts-Disbursements'!$G$16*'15. Income Statement (3)'!X24)+('6. Cash Receipts-Disbursements'!$G$17*'15. Income Statement (3)'!W15)</f>
        <v>0</v>
      </c>
      <c r="N19" s="96">
        <f>('6. Cash Receipts-Disbursements'!$G$15*'Income Statement (4)'!N24)+('6. Cash Receipts-Disbursements'!$G$16*'15. Income Statement (3)'!Y24)+('6. Cash Receipts-Disbursements'!$G$17*'15. Income Statement (3)'!X15)</f>
        <v>0</v>
      </c>
      <c r="O19" s="96">
        <f>('6. Cash Receipts-Disbursements'!$G$15*'Income Statement (4)'!O24)+('6. Cash Receipts-Disbursements'!$G$16*'15. Income Statement (3)'!Z24)+('6. Cash Receipts-Disbursements'!$G$17*'15. Income Statement (3)'!Y15)</f>
        <v>0</v>
      </c>
      <c r="P19" s="96">
        <f>('6. Cash Receipts-Disbursements'!$G$15*'Income Statement (4)'!P24)+('6. Cash Receipts-Disbursements'!$G$16*'15. Income Statement (3)'!AA24)+('6. Cash Receipts-Disbursements'!$G$17*'15. Income Statement (3)'!Z15)</f>
        <v>0</v>
      </c>
      <c r="Q19" s="96">
        <f>SUM(E19:P19)</f>
        <v>0</v>
      </c>
    </row>
    <row r="20" spans="1:17" ht="12.75" customHeight="1" x14ac:dyDescent="0.2">
      <c r="A20" s="95"/>
      <c r="B20" s="95" t="s">
        <v>95</v>
      </c>
      <c r="C20" s="95"/>
      <c r="D20" s="92"/>
      <c r="E20" s="96"/>
      <c r="F20" s="96"/>
      <c r="G20" s="96"/>
      <c r="H20" s="96"/>
      <c r="I20" s="96"/>
      <c r="J20" s="96"/>
      <c r="K20" s="96"/>
      <c r="L20" s="96"/>
      <c r="M20" s="96"/>
      <c r="N20" s="96"/>
      <c r="O20" s="96"/>
      <c r="P20" s="96"/>
      <c r="Q20" s="96"/>
    </row>
    <row r="21" spans="1:17" ht="12.75" customHeight="1" x14ac:dyDescent="0.2">
      <c r="A21" s="95"/>
      <c r="B21" s="95"/>
      <c r="C21" s="95" t="str">
        <f>'8. Income Statement'!A29</f>
        <v>Salaries and Wages</v>
      </c>
      <c r="D21" s="92"/>
      <c r="E21" s="96">
        <f>'Income Statement (4)'!E35</f>
        <v>0</v>
      </c>
      <c r="F21" s="96">
        <f>'Income Statement (4)'!F35</f>
        <v>0</v>
      </c>
      <c r="G21" s="96">
        <f>'Income Statement (4)'!G35</f>
        <v>0</v>
      </c>
      <c r="H21" s="96">
        <f>'Income Statement (4)'!H35</f>
        <v>0</v>
      </c>
      <c r="I21" s="96">
        <f>'Income Statement (4)'!I35</f>
        <v>0</v>
      </c>
      <c r="J21" s="96">
        <f>'Income Statement (4)'!J35</f>
        <v>0</v>
      </c>
      <c r="K21" s="96">
        <f>'Income Statement (4)'!K35</f>
        <v>0</v>
      </c>
      <c r="L21" s="96">
        <f>'Income Statement (4)'!L35</f>
        <v>0</v>
      </c>
      <c r="M21" s="96">
        <f>'Income Statement (4)'!M35</f>
        <v>0</v>
      </c>
      <c r="N21" s="96">
        <f>'Income Statement (4)'!N35</f>
        <v>0</v>
      </c>
      <c r="O21" s="96">
        <f>'Income Statement (4)'!O35</f>
        <v>0</v>
      </c>
      <c r="P21" s="96">
        <f>'Income Statement (4)'!P35</f>
        <v>0</v>
      </c>
      <c r="Q21" s="96">
        <f t="shared" ref="Q21:Q28" si="2">SUM(E21:P21)</f>
        <v>0</v>
      </c>
    </row>
    <row r="22" spans="1:17" ht="12.75" customHeight="1" x14ac:dyDescent="0.2">
      <c r="A22" s="95"/>
      <c r="B22" s="95"/>
      <c r="C22" s="95" t="str">
        <f>'8. Income Statement'!A38</f>
        <v>Fixed Business Expenses</v>
      </c>
      <c r="D22" s="92"/>
      <c r="E22" s="96">
        <f>'Income Statement (4)'!E58</f>
        <v>0</v>
      </c>
      <c r="F22" s="96">
        <f>'Income Statement (4)'!F58</f>
        <v>0</v>
      </c>
      <c r="G22" s="96">
        <f>'Income Statement (4)'!G58</f>
        <v>0</v>
      </c>
      <c r="H22" s="96">
        <f>'Income Statement (4)'!H58</f>
        <v>0</v>
      </c>
      <c r="I22" s="96">
        <f>'Income Statement (4)'!I58</f>
        <v>0</v>
      </c>
      <c r="J22" s="96">
        <f>'Income Statement (4)'!J58</f>
        <v>0</v>
      </c>
      <c r="K22" s="96">
        <f>'Income Statement (4)'!K58</f>
        <v>0</v>
      </c>
      <c r="L22" s="96">
        <f>'Income Statement (4)'!L58</f>
        <v>0</v>
      </c>
      <c r="M22" s="96">
        <f>'Income Statement (4)'!M58</f>
        <v>0</v>
      </c>
      <c r="N22" s="96">
        <f>'Income Statement (4)'!N58</f>
        <v>0</v>
      </c>
      <c r="O22" s="96">
        <f>'Income Statement (4)'!O58</f>
        <v>0</v>
      </c>
      <c r="P22" s="96">
        <f>'Income Statement (4)'!P58</f>
        <v>0</v>
      </c>
      <c r="Q22" s="96">
        <f t="shared" si="2"/>
        <v>0</v>
      </c>
    </row>
    <row r="23" spans="1:17" ht="12.75" customHeight="1" x14ac:dyDescent="0.2">
      <c r="A23" s="95"/>
      <c r="B23" s="95"/>
      <c r="C23" s="95" t="s">
        <v>101</v>
      </c>
      <c r="D23" s="92"/>
      <c r="E23" s="96">
        <v>0</v>
      </c>
      <c r="F23" s="96">
        <v>0</v>
      </c>
      <c r="G23" s="96">
        <f>SUM('Income Statement (4)'!E70:G70)</f>
        <v>0</v>
      </c>
      <c r="H23" s="96">
        <v>0</v>
      </c>
      <c r="I23" s="96">
        <v>0</v>
      </c>
      <c r="J23" s="96">
        <f>SUM('Income Statement (4)'!H70:J70)</f>
        <v>0</v>
      </c>
      <c r="K23" s="96">
        <v>0</v>
      </c>
      <c r="L23" s="96">
        <v>0</v>
      </c>
      <c r="M23" s="96">
        <f>SUM('Income Statement (4)'!K70:M70)</f>
        <v>0</v>
      </c>
      <c r="N23" s="96">
        <v>0</v>
      </c>
      <c r="O23" s="96">
        <v>0</v>
      </c>
      <c r="P23" s="96">
        <f>SUM('Income Statement (4)'!N70:P70)</f>
        <v>0</v>
      </c>
      <c r="Q23" s="96">
        <f t="shared" si="2"/>
        <v>0</v>
      </c>
    </row>
    <row r="24" spans="1:17" ht="12.75" customHeight="1" x14ac:dyDescent="0.2">
      <c r="A24" s="95"/>
      <c r="B24" s="95" t="s">
        <v>96</v>
      </c>
      <c r="C24" s="95"/>
      <c r="D24" s="92"/>
      <c r="E24" s="96"/>
      <c r="F24" s="96"/>
      <c r="G24" s="96"/>
      <c r="H24" s="96"/>
      <c r="I24" s="96"/>
      <c r="J24" s="96"/>
      <c r="K24" s="96"/>
      <c r="L24" s="96"/>
      <c r="M24" s="96"/>
      <c r="N24" s="96"/>
      <c r="O24" s="96"/>
      <c r="P24" s="96"/>
      <c r="Q24" s="96">
        <f t="shared" si="2"/>
        <v>0</v>
      </c>
    </row>
    <row r="25" spans="1:17" ht="12.75" customHeight="1" x14ac:dyDescent="0.2">
      <c r="A25" s="95"/>
      <c r="B25" s="95"/>
      <c r="C25" s="95" t="s">
        <v>97</v>
      </c>
      <c r="D25" s="92"/>
      <c r="E25" s="96">
        <f>'1. Required Start-Up Funds'!J50</f>
        <v>0</v>
      </c>
      <c r="F25" s="96">
        <f t="shared" ref="F25:P25" si="3">E25</f>
        <v>0</v>
      </c>
      <c r="G25" s="96">
        <f t="shared" si="3"/>
        <v>0</v>
      </c>
      <c r="H25" s="96">
        <f t="shared" si="3"/>
        <v>0</v>
      </c>
      <c r="I25" s="96">
        <f t="shared" si="3"/>
        <v>0</v>
      </c>
      <c r="J25" s="96">
        <f t="shared" si="3"/>
        <v>0</v>
      </c>
      <c r="K25" s="96">
        <f t="shared" si="3"/>
        <v>0</v>
      </c>
      <c r="L25" s="96">
        <f t="shared" si="3"/>
        <v>0</v>
      </c>
      <c r="M25" s="96">
        <f t="shared" si="3"/>
        <v>0</v>
      </c>
      <c r="N25" s="96">
        <f t="shared" si="3"/>
        <v>0</v>
      </c>
      <c r="O25" s="96">
        <f t="shared" si="3"/>
        <v>0</v>
      </c>
      <c r="P25" s="96">
        <f t="shared" si="3"/>
        <v>0</v>
      </c>
      <c r="Q25" s="96">
        <f t="shared" si="2"/>
        <v>0</v>
      </c>
    </row>
    <row r="26" spans="1:17" ht="12.75" customHeight="1" x14ac:dyDescent="0.2">
      <c r="A26" s="95"/>
      <c r="B26" s="95"/>
      <c r="C26" s="95" t="s">
        <v>98</v>
      </c>
      <c r="D26" s="92"/>
      <c r="E26" s="96">
        <f>'6. Cash Receipts-Disbursements'!G22/12*'13. Cash Flow Statement (2)'!P40</f>
        <v>0</v>
      </c>
      <c r="F26" s="96">
        <f>'6. Cash Receipts-Disbursements'!G22/12*'16. Cash Flow Statement (3)'!E40</f>
        <v>0</v>
      </c>
      <c r="G26" s="96">
        <f>('6. Cash Receipts-Disbursements'!$G$22/12)*F40</f>
        <v>0</v>
      </c>
      <c r="H26" s="96">
        <f>('6. Cash Receipts-Disbursements'!$G$22/12)*G40</f>
        <v>0</v>
      </c>
      <c r="I26" s="96">
        <f>('6. Cash Receipts-Disbursements'!$G$22/12)*H40</f>
        <v>0</v>
      </c>
      <c r="J26" s="96">
        <f>('6. Cash Receipts-Disbursements'!$G$22/12)*I40</f>
        <v>0</v>
      </c>
      <c r="K26" s="96">
        <f>('6. Cash Receipts-Disbursements'!$G$22/12)*J40</f>
        <v>0</v>
      </c>
      <c r="L26" s="96">
        <f>('6. Cash Receipts-Disbursements'!$G$22/12)*K40</f>
        <v>0</v>
      </c>
      <c r="M26" s="96">
        <f>('6. Cash Receipts-Disbursements'!$G$22/12)*L40</f>
        <v>0</v>
      </c>
      <c r="N26" s="96">
        <f>('6. Cash Receipts-Disbursements'!$G$22/12)*M40</f>
        <v>0</v>
      </c>
      <c r="O26" s="96">
        <f>('6. Cash Receipts-Disbursements'!$G$22/12)*N40</f>
        <v>0</v>
      </c>
      <c r="P26" s="96">
        <f>('6. Cash Receipts-Disbursements'!$G$22/12)*O40</f>
        <v>0</v>
      </c>
      <c r="Q26" s="96">
        <f t="shared" si="2"/>
        <v>0</v>
      </c>
    </row>
    <row r="27" spans="1:17" ht="12.75" customHeight="1" x14ac:dyDescent="0.2">
      <c r="A27" s="95"/>
      <c r="B27" s="95"/>
      <c r="C27" s="95" t="s">
        <v>99</v>
      </c>
      <c r="D27" s="92"/>
      <c r="E27" s="108">
        <v>0</v>
      </c>
      <c r="F27" s="108">
        <v>0</v>
      </c>
      <c r="G27" s="108">
        <v>0</v>
      </c>
      <c r="H27" s="108">
        <v>0</v>
      </c>
      <c r="I27" s="108">
        <v>0</v>
      </c>
      <c r="J27" s="108">
        <v>0</v>
      </c>
      <c r="K27" s="108">
        <v>0</v>
      </c>
      <c r="L27" s="108">
        <v>0</v>
      </c>
      <c r="M27" s="108">
        <v>0</v>
      </c>
      <c r="N27" s="108">
        <v>0</v>
      </c>
      <c r="O27" s="108">
        <v>0</v>
      </c>
      <c r="P27" s="108">
        <v>0</v>
      </c>
      <c r="Q27" s="96">
        <f t="shared" si="2"/>
        <v>0</v>
      </c>
    </row>
    <row r="28" spans="1:17" ht="12.75" customHeight="1" thickBot="1" x14ac:dyDescent="0.25">
      <c r="A28" s="1"/>
      <c r="B28" s="1"/>
      <c r="C28" s="1" t="s">
        <v>100</v>
      </c>
      <c r="D28" s="40"/>
      <c r="E28" s="109">
        <v>0</v>
      </c>
      <c r="F28" s="109">
        <v>0</v>
      </c>
      <c r="G28" s="109">
        <v>0</v>
      </c>
      <c r="H28" s="109">
        <v>0</v>
      </c>
      <c r="I28" s="109">
        <v>0</v>
      </c>
      <c r="J28" s="109">
        <v>0</v>
      </c>
      <c r="K28" s="109">
        <v>0</v>
      </c>
      <c r="L28" s="109">
        <v>0</v>
      </c>
      <c r="M28" s="109">
        <v>0</v>
      </c>
      <c r="N28" s="109">
        <v>0</v>
      </c>
      <c r="O28" s="109">
        <v>0</v>
      </c>
      <c r="P28" s="109">
        <v>0</v>
      </c>
      <c r="Q28" s="52">
        <f t="shared" si="2"/>
        <v>0</v>
      </c>
    </row>
    <row r="29" spans="1:17" ht="12.75" customHeight="1" x14ac:dyDescent="0.2">
      <c r="A29" s="1" t="s">
        <v>102</v>
      </c>
      <c r="B29" s="1"/>
      <c r="C29" s="1"/>
      <c r="D29" s="40"/>
      <c r="E29" s="48">
        <f t="shared" ref="E29:Q29" si="4">SUM(E17:E28)</f>
        <v>0</v>
      </c>
      <c r="F29" s="48">
        <f t="shared" si="4"/>
        <v>0</v>
      </c>
      <c r="G29" s="48">
        <f t="shared" si="4"/>
        <v>0</v>
      </c>
      <c r="H29" s="48">
        <f t="shared" si="4"/>
        <v>0</v>
      </c>
      <c r="I29" s="48">
        <f t="shared" si="4"/>
        <v>0</v>
      </c>
      <c r="J29" s="48">
        <f t="shared" si="4"/>
        <v>0</v>
      </c>
      <c r="K29" s="48">
        <f t="shared" si="4"/>
        <v>0</v>
      </c>
      <c r="L29" s="48">
        <f t="shared" si="4"/>
        <v>0</v>
      </c>
      <c r="M29" s="48">
        <f t="shared" si="4"/>
        <v>0</v>
      </c>
      <c r="N29" s="48">
        <f t="shared" si="4"/>
        <v>0</v>
      </c>
      <c r="O29" s="48">
        <f t="shared" si="4"/>
        <v>0</v>
      </c>
      <c r="P29" s="48">
        <f t="shared" si="4"/>
        <v>0</v>
      </c>
      <c r="Q29" s="48">
        <f t="shared" si="4"/>
        <v>0</v>
      </c>
    </row>
    <row r="30" spans="1:17" ht="12.75" customHeight="1" x14ac:dyDescent="0.2">
      <c r="A30" s="1"/>
      <c r="B30" s="1"/>
      <c r="C30" s="1"/>
      <c r="D30" s="40"/>
      <c r="E30" s="48"/>
      <c r="F30" s="48"/>
      <c r="G30" s="48"/>
      <c r="H30" s="48"/>
      <c r="I30" s="48"/>
      <c r="J30" s="48"/>
      <c r="K30" s="48"/>
      <c r="L30" s="48"/>
      <c r="M30" s="48"/>
      <c r="N30" s="48"/>
      <c r="O30" s="48"/>
      <c r="P30" s="48"/>
      <c r="Q30" s="48"/>
    </row>
    <row r="31" spans="1:17" ht="12.75" customHeight="1" x14ac:dyDescent="0.2">
      <c r="A31" s="1" t="s">
        <v>104</v>
      </c>
      <c r="B31" s="1"/>
      <c r="C31" s="1"/>
      <c r="D31" s="40"/>
      <c r="E31" s="48">
        <f t="shared" ref="E31:Q31" si="5">E13-E29</f>
        <v>0</v>
      </c>
      <c r="F31" s="48">
        <f t="shared" si="5"/>
        <v>0</v>
      </c>
      <c r="G31" s="48">
        <f t="shared" si="5"/>
        <v>0</v>
      </c>
      <c r="H31" s="48">
        <f t="shared" si="5"/>
        <v>0</v>
      </c>
      <c r="I31" s="48">
        <f t="shared" si="5"/>
        <v>0</v>
      </c>
      <c r="J31" s="48">
        <f t="shared" si="5"/>
        <v>0</v>
      </c>
      <c r="K31" s="48">
        <f t="shared" si="5"/>
        <v>0</v>
      </c>
      <c r="L31" s="48">
        <f t="shared" si="5"/>
        <v>0</v>
      </c>
      <c r="M31" s="48">
        <f t="shared" si="5"/>
        <v>0</v>
      </c>
      <c r="N31" s="48">
        <f t="shared" si="5"/>
        <v>0</v>
      </c>
      <c r="O31" s="48">
        <f t="shared" si="5"/>
        <v>0</v>
      </c>
      <c r="P31" s="48">
        <f t="shared" si="5"/>
        <v>0</v>
      </c>
      <c r="Q31" s="48">
        <f t="shared" si="5"/>
        <v>0</v>
      </c>
    </row>
    <row r="32" spans="1:17" ht="12.75" customHeight="1" x14ac:dyDescent="0.2">
      <c r="A32" s="1"/>
      <c r="B32" s="1"/>
      <c r="C32" s="1"/>
      <c r="D32" s="40"/>
      <c r="E32" s="48"/>
      <c r="F32" s="48"/>
      <c r="G32" s="48"/>
      <c r="H32" s="48"/>
      <c r="I32" s="48"/>
      <c r="J32" s="48"/>
      <c r="K32" s="48"/>
      <c r="L32" s="48"/>
      <c r="M32" s="48"/>
      <c r="N32" s="48"/>
      <c r="O32" s="48"/>
      <c r="P32" s="48"/>
      <c r="Q32" s="48"/>
    </row>
    <row r="33" spans="1:17" ht="12.75" customHeight="1" thickBot="1" x14ac:dyDescent="0.25">
      <c r="A33" s="1" t="s">
        <v>103</v>
      </c>
      <c r="B33" s="1"/>
      <c r="C33" s="1"/>
      <c r="D33" s="40"/>
      <c r="E33" s="52">
        <f t="shared" ref="E33:P33" si="6">E8+E31</f>
        <v>0</v>
      </c>
      <c r="F33" s="52">
        <f t="shared" si="6"/>
        <v>0</v>
      </c>
      <c r="G33" s="52">
        <f t="shared" si="6"/>
        <v>0</v>
      </c>
      <c r="H33" s="52">
        <f t="shared" si="6"/>
        <v>0</v>
      </c>
      <c r="I33" s="52">
        <f t="shared" si="6"/>
        <v>0</v>
      </c>
      <c r="J33" s="52">
        <f t="shared" si="6"/>
        <v>0</v>
      </c>
      <c r="K33" s="52">
        <f t="shared" si="6"/>
        <v>0</v>
      </c>
      <c r="L33" s="52">
        <f t="shared" si="6"/>
        <v>0</v>
      </c>
      <c r="M33" s="52">
        <f t="shared" si="6"/>
        <v>0</v>
      </c>
      <c r="N33" s="52">
        <f t="shared" si="6"/>
        <v>0</v>
      </c>
      <c r="O33" s="52">
        <f t="shared" si="6"/>
        <v>0</v>
      </c>
      <c r="P33" s="52">
        <f t="shared" si="6"/>
        <v>0</v>
      </c>
      <c r="Q33" s="52"/>
    </row>
    <row r="34" spans="1:17" ht="12.75" customHeight="1" x14ac:dyDescent="0.2">
      <c r="A34" s="1"/>
      <c r="B34" s="1"/>
      <c r="C34" s="1"/>
      <c r="D34" s="40"/>
      <c r="E34" s="48"/>
      <c r="F34" s="48"/>
      <c r="G34" s="48"/>
      <c r="H34" s="48"/>
      <c r="I34" s="48"/>
      <c r="J34" s="48"/>
      <c r="K34" s="48"/>
      <c r="L34" s="48"/>
      <c r="M34" s="48"/>
      <c r="N34" s="48"/>
      <c r="O34" s="48"/>
      <c r="P34" s="48"/>
      <c r="Q34" s="48"/>
    </row>
    <row r="35" spans="1:17" ht="12.75" customHeight="1" x14ac:dyDescent="0.2">
      <c r="A35" s="1" t="s">
        <v>105</v>
      </c>
      <c r="B35" s="1"/>
      <c r="C35" s="1"/>
      <c r="D35" s="40"/>
      <c r="E35" s="48">
        <f>IF((E33-'6. Cash Receipts-Disbursements'!$G$21)&lt;0,'6. Cash Receipts-Disbursements'!$G$21-'16. Cash Flow Statement (3)'!E33,0)</f>
        <v>0</v>
      </c>
      <c r="F35" s="48">
        <f>IF((F33-'6. Cash Receipts-Disbursements'!$G$21)&lt;0,'6. Cash Receipts-Disbursements'!$G$21-'16. Cash Flow Statement (3)'!F33,0)</f>
        <v>0</v>
      </c>
      <c r="G35" s="48">
        <f>IF((G33-'6. Cash Receipts-Disbursements'!$G$21)&lt;0,'6. Cash Receipts-Disbursements'!$G$21-'16. Cash Flow Statement (3)'!G33,0)</f>
        <v>0</v>
      </c>
      <c r="H35" s="48">
        <f>IF((H33-'6. Cash Receipts-Disbursements'!$G$21)&lt;0,'6. Cash Receipts-Disbursements'!$G$21-'16. Cash Flow Statement (3)'!H33,0)</f>
        <v>0</v>
      </c>
      <c r="I35" s="48">
        <f>IF((I33-'6. Cash Receipts-Disbursements'!$G$21)&lt;0,'6. Cash Receipts-Disbursements'!$G$21-'16. Cash Flow Statement (3)'!I33,0)</f>
        <v>0</v>
      </c>
      <c r="J35" s="48">
        <f>IF((J33-'6. Cash Receipts-Disbursements'!$G$21)&lt;0,'6. Cash Receipts-Disbursements'!$G$21-'16. Cash Flow Statement (3)'!J33,0)</f>
        <v>0</v>
      </c>
      <c r="K35" s="48">
        <f>IF((K33-'6. Cash Receipts-Disbursements'!$G$21)&lt;0,'6. Cash Receipts-Disbursements'!$G$21-'16. Cash Flow Statement (3)'!K33,0)</f>
        <v>0</v>
      </c>
      <c r="L35" s="48">
        <f>IF((L33-'6. Cash Receipts-Disbursements'!$G$21)&lt;0,'6. Cash Receipts-Disbursements'!$G$21-'16. Cash Flow Statement (3)'!L33,0)</f>
        <v>0</v>
      </c>
      <c r="M35" s="48">
        <f>IF((M33-'6. Cash Receipts-Disbursements'!$G$21)&lt;0,'6. Cash Receipts-Disbursements'!$G$21-'16. Cash Flow Statement (3)'!M33,0)</f>
        <v>0</v>
      </c>
      <c r="N35" s="48">
        <f>IF((N33-'6. Cash Receipts-Disbursements'!$G$21)&lt;0,'6. Cash Receipts-Disbursements'!$G$21-'16. Cash Flow Statement (3)'!N33,0)</f>
        <v>0</v>
      </c>
      <c r="O35" s="48">
        <f>IF((O33-'6. Cash Receipts-Disbursements'!$G$21)&lt;0,'6. Cash Receipts-Disbursements'!$G$21-'16. Cash Flow Statement (3)'!O33,0)</f>
        <v>0</v>
      </c>
      <c r="P35" s="48">
        <f>IF((P33-'6. Cash Receipts-Disbursements'!$G$21)&lt;0,'6. Cash Receipts-Disbursements'!$G$21-'16. Cash Flow Statement (3)'!P33,0)</f>
        <v>0</v>
      </c>
      <c r="Q35" s="48">
        <f>SUM(E35:P35)</f>
        <v>0</v>
      </c>
    </row>
    <row r="36" spans="1:17" ht="12.75" customHeight="1" thickBot="1" x14ac:dyDescent="0.25">
      <c r="A36" s="1"/>
      <c r="B36" s="1"/>
      <c r="C36" s="1"/>
      <c r="D36" s="40"/>
      <c r="E36" s="52"/>
      <c r="F36" s="52"/>
      <c r="G36" s="52"/>
      <c r="H36" s="52"/>
      <c r="I36" s="52"/>
      <c r="J36" s="52"/>
      <c r="K36" s="52"/>
      <c r="L36" s="52"/>
      <c r="M36" s="52"/>
      <c r="N36" s="52"/>
      <c r="O36" s="52"/>
      <c r="P36" s="52"/>
      <c r="Q36" s="52"/>
    </row>
    <row r="37" spans="1:17" ht="16.350000000000001" customHeight="1" thickBot="1" x14ac:dyDescent="0.25">
      <c r="A37" s="1" t="s">
        <v>106</v>
      </c>
      <c r="B37" s="1"/>
      <c r="C37" s="1"/>
      <c r="D37" s="40"/>
      <c r="E37" s="60">
        <f t="shared" ref="E37:P37" si="7">E33+E35</f>
        <v>0</v>
      </c>
      <c r="F37" s="60">
        <f t="shared" si="7"/>
        <v>0</v>
      </c>
      <c r="G37" s="60">
        <f t="shared" si="7"/>
        <v>0</v>
      </c>
      <c r="H37" s="60">
        <f t="shared" si="7"/>
        <v>0</v>
      </c>
      <c r="I37" s="60">
        <f t="shared" si="7"/>
        <v>0</v>
      </c>
      <c r="J37" s="60">
        <f t="shared" si="7"/>
        <v>0</v>
      </c>
      <c r="K37" s="60">
        <f t="shared" si="7"/>
        <v>0</v>
      </c>
      <c r="L37" s="60">
        <f t="shared" si="7"/>
        <v>0</v>
      </c>
      <c r="M37" s="60">
        <f t="shared" si="7"/>
        <v>0</v>
      </c>
      <c r="N37" s="60">
        <f t="shared" si="7"/>
        <v>0</v>
      </c>
      <c r="O37" s="60">
        <f t="shared" si="7"/>
        <v>0</v>
      </c>
      <c r="P37" s="60">
        <f t="shared" si="7"/>
        <v>0</v>
      </c>
      <c r="Q37" s="60"/>
    </row>
    <row r="38" spans="1:17" ht="12.75" customHeight="1" thickTop="1" x14ac:dyDescent="0.2">
      <c r="A38" s="1"/>
      <c r="B38" s="1"/>
      <c r="C38" s="1"/>
      <c r="D38" s="40"/>
      <c r="E38" s="48"/>
      <c r="F38" s="48"/>
      <c r="G38" s="48"/>
      <c r="H38" s="48"/>
      <c r="I38" s="48"/>
      <c r="J38" s="48"/>
      <c r="K38" s="48"/>
      <c r="L38" s="48"/>
      <c r="M38" s="48"/>
      <c r="N38" s="48"/>
      <c r="O38" s="48"/>
      <c r="P38" s="48"/>
      <c r="Q38" s="48"/>
    </row>
    <row r="39" spans="1:17" ht="12.75" customHeight="1" x14ac:dyDescent="0.2">
      <c r="A39" s="1"/>
      <c r="B39" s="1"/>
      <c r="C39" s="1"/>
      <c r="D39" s="40"/>
      <c r="E39" s="48"/>
      <c r="F39" s="48"/>
      <c r="G39" s="48"/>
      <c r="H39" s="48"/>
      <c r="I39" s="48"/>
      <c r="J39" s="48"/>
      <c r="K39" s="48"/>
      <c r="L39" s="48"/>
      <c r="M39" s="48"/>
      <c r="N39" s="48"/>
      <c r="O39" s="48"/>
      <c r="P39" s="48"/>
      <c r="Q39" s="48"/>
    </row>
    <row r="40" spans="1:17" ht="12.75" customHeight="1" x14ac:dyDescent="0.2">
      <c r="A40" s="1" t="s">
        <v>107</v>
      </c>
      <c r="B40" s="1"/>
      <c r="C40" s="1"/>
      <c r="D40" s="40"/>
      <c r="E40" s="96">
        <f>E35+'13. Cash Flow Statement (2)'!P40-'16. Cash Flow Statement (3)'!E27</f>
        <v>0</v>
      </c>
      <c r="F40" s="96">
        <f t="shared" ref="F40:P40" si="8">E40+F35-F27</f>
        <v>0</v>
      </c>
      <c r="G40" s="96">
        <f t="shared" si="8"/>
        <v>0</v>
      </c>
      <c r="H40" s="96">
        <f t="shared" si="8"/>
        <v>0</v>
      </c>
      <c r="I40" s="96">
        <f t="shared" si="8"/>
        <v>0</v>
      </c>
      <c r="J40" s="96">
        <f t="shared" si="8"/>
        <v>0</v>
      </c>
      <c r="K40" s="96">
        <f t="shared" si="8"/>
        <v>0</v>
      </c>
      <c r="L40" s="96">
        <f t="shared" si="8"/>
        <v>0</v>
      </c>
      <c r="M40" s="96">
        <f t="shared" si="8"/>
        <v>0</v>
      </c>
      <c r="N40" s="96">
        <f t="shared" si="8"/>
        <v>0</v>
      </c>
      <c r="O40" s="96">
        <f t="shared" si="8"/>
        <v>0</v>
      </c>
      <c r="P40" s="96">
        <f t="shared" si="8"/>
        <v>0</v>
      </c>
      <c r="Q40" s="96"/>
    </row>
    <row r="41" spans="1:17" ht="12.75" customHeight="1" x14ac:dyDescent="0.2">
      <c r="A41" s="1"/>
      <c r="B41" s="1"/>
      <c r="C41" s="1"/>
      <c r="D41" s="40"/>
      <c r="E41" s="40"/>
      <c r="F41" s="40"/>
      <c r="G41" s="40"/>
      <c r="H41" s="40"/>
      <c r="I41" s="40"/>
      <c r="J41" s="40"/>
      <c r="K41" s="40"/>
      <c r="L41" s="40"/>
      <c r="M41" s="40"/>
      <c r="N41" s="40"/>
      <c r="O41" s="40"/>
      <c r="P41" s="40"/>
      <c r="Q41" s="40"/>
    </row>
    <row r="42" spans="1:17" ht="12.75" customHeight="1" x14ac:dyDescent="0.2">
      <c r="A42" s="1"/>
      <c r="B42" s="1"/>
      <c r="C42" s="1"/>
      <c r="D42" s="40"/>
      <c r="E42" s="40"/>
      <c r="F42" s="40"/>
      <c r="G42" s="40"/>
      <c r="H42" s="40"/>
      <c r="I42" s="40"/>
      <c r="J42" s="40"/>
      <c r="K42" s="40"/>
      <c r="L42" s="40"/>
      <c r="M42" s="40"/>
      <c r="N42" s="40"/>
      <c r="O42" s="40"/>
      <c r="P42" s="40"/>
      <c r="Q42" s="40"/>
    </row>
    <row r="43" spans="1:17" ht="12.75" customHeight="1" x14ac:dyDescent="0.2">
      <c r="A43" s="1"/>
      <c r="B43" s="1"/>
      <c r="C43" s="1"/>
      <c r="D43" s="40"/>
      <c r="E43" s="40"/>
      <c r="F43" s="40"/>
      <c r="G43" s="40"/>
      <c r="H43" s="40"/>
      <c r="I43" s="40"/>
      <c r="J43" s="40"/>
      <c r="K43" s="40"/>
      <c r="L43" s="40"/>
      <c r="M43" s="40"/>
      <c r="N43" s="40"/>
      <c r="O43" s="40"/>
      <c r="P43" s="40"/>
      <c r="Q43" s="40"/>
    </row>
    <row r="44" spans="1:17" ht="12.75" customHeight="1" x14ac:dyDescent="0.2">
      <c r="A44" s="1"/>
      <c r="B44" s="1"/>
      <c r="C44" s="1"/>
      <c r="D44" s="40"/>
      <c r="E44" s="56"/>
      <c r="F44" s="40"/>
      <c r="G44" s="40"/>
      <c r="H44" s="40"/>
      <c r="I44" s="40"/>
      <c r="J44" s="40"/>
      <c r="K44" s="40"/>
      <c r="L44" s="40"/>
      <c r="M44" s="40"/>
      <c r="N44" s="40"/>
      <c r="O44" s="40"/>
      <c r="P44" s="40"/>
      <c r="Q44" s="40"/>
    </row>
    <row r="45" spans="1:17" ht="12.75" customHeight="1" x14ac:dyDescent="0.2">
      <c r="A45" s="1"/>
      <c r="B45" s="1"/>
      <c r="C45" s="1"/>
      <c r="D45" s="40"/>
      <c r="E45" s="40"/>
      <c r="F45" s="40"/>
      <c r="G45" s="40"/>
      <c r="H45" s="40"/>
      <c r="I45" s="40"/>
      <c r="J45" s="40"/>
      <c r="K45" s="40"/>
      <c r="L45" s="40"/>
      <c r="M45" s="40"/>
      <c r="N45" s="40"/>
      <c r="O45" s="40"/>
      <c r="P45" s="40"/>
      <c r="Q45" s="40"/>
    </row>
    <row r="46" spans="1:17" ht="12.75" customHeight="1" x14ac:dyDescent="0.2">
      <c r="A46" s="1"/>
      <c r="B46" s="1"/>
      <c r="C46" s="1"/>
      <c r="D46" s="40"/>
      <c r="E46" s="40"/>
      <c r="F46" s="40"/>
      <c r="G46" s="40"/>
      <c r="H46" s="40"/>
      <c r="I46" s="40"/>
      <c r="J46" s="40"/>
      <c r="K46" s="40"/>
      <c r="L46" s="40"/>
      <c r="M46" s="40"/>
      <c r="N46" s="40"/>
      <c r="O46" s="40"/>
      <c r="P46" s="40"/>
      <c r="Q46" s="40"/>
    </row>
    <row r="47" spans="1:17" ht="12.75" customHeight="1" x14ac:dyDescent="0.2">
      <c r="A47" s="1"/>
      <c r="B47" s="1"/>
      <c r="C47" s="1"/>
      <c r="D47" s="40"/>
      <c r="E47" s="40"/>
      <c r="F47" s="40"/>
      <c r="G47" s="40"/>
      <c r="H47" s="40"/>
      <c r="I47" s="40"/>
      <c r="J47" s="40"/>
      <c r="K47" s="40"/>
      <c r="L47" s="40"/>
      <c r="M47" s="40"/>
      <c r="N47" s="40"/>
      <c r="O47" s="40"/>
      <c r="P47" s="40"/>
      <c r="Q47" s="40"/>
    </row>
    <row r="48" spans="1:17" ht="12.75" customHeight="1" x14ac:dyDescent="0.2">
      <c r="A48" s="1"/>
      <c r="B48" s="1"/>
      <c r="C48" s="1"/>
      <c r="D48" s="40"/>
      <c r="E48" s="40"/>
      <c r="F48" s="40"/>
      <c r="G48" s="40"/>
      <c r="H48" s="40"/>
      <c r="I48" s="40"/>
      <c r="J48" s="40"/>
      <c r="K48" s="40"/>
      <c r="L48" s="40"/>
      <c r="M48" s="40"/>
      <c r="N48" s="40"/>
      <c r="O48" s="40"/>
      <c r="P48" s="40"/>
      <c r="Q48" s="40"/>
    </row>
    <row r="49" spans="1:17" ht="12.75" customHeight="1" x14ac:dyDescent="0.2">
      <c r="A49" s="1"/>
      <c r="B49" s="1"/>
      <c r="C49" s="1"/>
      <c r="D49" s="40"/>
      <c r="E49" s="40"/>
      <c r="F49" s="40"/>
      <c r="G49" s="40"/>
      <c r="H49" s="40"/>
      <c r="I49" s="40"/>
      <c r="J49" s="40"/>
      <c r="K49" s="40"/>
      <c r="L49" s="40"/>
      <c r="M49" s="40"/>
      <c r="N49" s="40"/>
      <c r="O49" s="40"/>
      <c r="P49" s="40"/>
      <c r="Q49" s="40"/>
    </row>
    <row r="50" spans="1:17" ht="12.75" customHeight="1" x14ac:dyDescent="0.2">
      <c r="A50" s="1"/>
      <c r="B50" s="1"/>
      <c r="C50" s="1"/>
      <c r="D50" s="40"/>
      <c r="E50" s="40"/>
      <c r="F50" s="40"/>
      <c r="G50" s="40"/>
      <c r="H50" s="40"/>
      <c r="I50" s="40"/>
      <c r="J50" s="40"/>
      <c r="K50" s="40"/>
      <c r="L50" s="40"/>
      <c r="M50" s="40"/>
      <c r="N50" s="40"/>
      <c r="O50" s="40"/>
      <c r="P50" s="40"/>
      <c r="Q50" s="40"/>
    </row>
    <row r="51" spans="1:17" ht="12.75" customHeight="1" x14ac:dyDescent="0.2">
      <c r="A51" s="1"/>
      <c r="B51" s="1"/>
      <c r="C51" s="1"/>
      <c r="D51" s="40"/>
      <c r="E51" s="40"/>
      <c r="F51" s="40"/>
      <c r="G51" s="40"/>
      <c r="H51" s="40"/>
      <c r="I51" s="40"/>
      <c r="J51" s="40"/>
      <c r="K51" s="40"/>
      <c r="L51" s="40"/>
      <c r="M51" s="40"/>
      <c r="N51" s="40"/>
      <c r="O51" s="40"/>
      <c r="P51" s="40"/>
      <c r="Q51" s="40"/>
    </row>
    <row r="52" spans="1:17" ht="12.75" customHeight="1" x14ac:dyDescent="0.2">
      <c r="A52" s="1"/>
      <c r="B52" s="1"/>
      <c r="C52" s="1"/>
      <c r="D52" s="40"/>
      <c r="E52" s="40"/>
      <c r="F52" s="40"/>
      <c r="G52" s="40"/>
      <c r="H52" s="40"/>
      <c r="I52" s="40"/>
      <c r="J52" s="40"/>
      <c r="K52" s="40"/>
      <c r="L52" s="40"/>
      <c r="M52" s="40"/>
      <c r="N52" s="40"/>
      <c r="O52" s="40"/>
      <c r="P52" s="40"/>
      <c r="Q52" s="40"/>
    </row>
    <row r="53" spans="1:17" ht="12.75" customHeight="1" x14ac:dyDescent="0.2"/>
    <row r="54" spans="1:17" ht="12.75" customHeight="1" x14ac:dyDescent="0.2">
      <c r="E54" s="18"/>
      <c r="F54" s="18"/>
      <c r="G54" s="18"/>
      <c r="H54" s="18"/>
      <c r="I54" s="18"/>
      <c r="J54" s="18"/>
      <c r="K54" s="18"/>
      <c r="L54" s="18"/>
      <c r="M54" s="18"/>
      <c r="N54" s="18"/>
      <c r="O54" s="18"/>
      <c r="P54" s="18"/>
      <c r="Q54" s="18"/>
    </row>
    <row r="55" spans="1:17" ht="12.75" customHeight="1" x14ac:dyDescent="0.2">
      <c r="E55" s="18"/>
      <c r="F55" s="18"/>
      <c r="G55" s="18"/>
      <c r="H55" s="18"/>
      <c r="I55" s="18"/>
      <c r="J55" s="18"/>
      <c r="K55" s="18"/>
      <c r="L55" s="18"/>
      <c r="M55" s="18"/>
      <c r="N55" s="18"/>
      <c r="O55" s="18"/>
      <c r="P55" s="18"/>
      <c r="Q55" s="18"/>
    </row>
    <row r="56" spans="1:17" ht="12.75" customHeight="1" x14ac:dyDescent="0.2">
      <c r="E56" s="18"/>
      <c r="F56" s="18"/>
      <c r="G56" s="18"/>
      <c r="H56" s="18"/>
      <c r="I56" s="18"/>
      <c r="J56" s="18"/>
      <c r="K56" s="18"/>
      <c r="L56" s="18"/>
      <c r="M56" s="18"/>
      <c r="N56" s="18"/>
      <c r="O56" s="18"/>
      <c r="P56" s="18"/>
      <c r="Q56" s="18"/>
    </row>
    <row r="57" spans="1:17" ht="12.75" customHeight="1" x14ac:dyDescent="0.2">
      <c r="D57" s="7"/>
      <c r="E57" s="18"/>
      <c r="F57" s="18"/>
      <c r="G57" s="18"/>
      <c r="H57" s="18"/>
      <c r="I57" s="18"/>
      <c r="J57" s="18"/>
      <c r="K57" s="18"/>
      <c r="L57" s="18"/>
      <c r="M57" s="18"/>
      <c r="N57" s="18"/>
      <c r="O57" s="18"/>
      <c r="P57" s="18"/>
      <c r="Q57" s="18"/>
    </row>
    <row r="58" spans="1:17" ht="12.75" customHeight="1" x14ac:dyDescent="0.2">
      <c r="D58" s="7"/>
      <c r="E58" s="18"/>
      <c r="F58" s="18"/>
      <c r="G58" s="18"/>
      <c r="H58" s="18"/>
      <c r="I58" s="18"/>
      <c r="J58" s="18"/>
      <c r="K58" s="18"/>
      <c r="L58" s="18"/>
      <c r="M58" s="18"/>
      <c r="N58" s="18"/>
      <c r="O58" s="18"/>
      <c r="P58" s="18"/>
      <c r="Q58" s="18"/>
    </row>
    <row r="59" spans="1:17" ht="12.75" customHeight="1" x14ac:dyDescent="0.2">
      <c r="D59" s="7"/>
      <c r="E59" s="18"/>
      <c r="F59" s="18"/>
      <c r="G59" s="18"/>
      <c r="H59" s="18"/>
      <c r="I59" s="18"/>
      <c r="J59" s="18"/>
      <c r="K59" s="18"/>
      <c r="L59" s="18"/>
      <c r="M59" s="18"/>
      <c r="N59" s="18"/>
      <c r="O59" s="18"/>
      <c r="P59" s="18"/>
      <c r="Q59" s="18"/>
    </row>
    <row r="60" spans="1:17" ht="12.75" customHeight="1" x14ac:dyDescent="0.2">
      <c r="D60" s="7"/>
      <c r="E60" s="18"/>
      <c r="F60" s="18"/>
      <c r="G60" s="18"/>
      <c r="H60" s="18"/>
      <c r="I60" s="18"/>
      <c r="J60" s="18"/>
      <c r="K60" s="18"/>
      <c r="L60" s="18"/>
      <c r="M60" s="18"/>
      <c r="N60" s="18"/>
      <c r="O60" s="18"/>
      <c r="P60" s="18"/>
      <c r="Q60" s="18"/>
    </row>
    <row r="61" spans="1:17" ht="12.75" customHeight="1" x14ac:dyDescent="0.2">
      <c r="D61" s="7"/>
      <c r="E61" s="18"/>
      <c r="F61" s="18"/>
      <c r="G61" s="18"/>
      <c r="H61" s="18"/>
      <c r="I61" s="18"/>
      <c r="J61" s="18"/>
      <c r="K61" s="18"/>
      <c r="L61" s="18"/>
      <c r="M61" s="18"/>
      <c r="N61" s="18"/>
      <c r="O61" s="18"/>
      <c r="P61" s="18"/>
      <c r="Q61" s="18"/>
    </row>
    <row r="62" spans="1:17" ht="12.75" customHeight="1" x14ac:dyDescent="0.2">
      <c r="E62" s="18"/>
      <c r="F62" s="18"/>
      <c r="G62" s="18"/>
      <c r="H62" s="18"/>
      <c r="I62" s="18"/>
      <c r="J62" s="18"/>
      <c r="K62" s="18"/>
      <c r="L62" s="18"/>
      <c r="M62" s="18"/>
      <c r="N62" s="18"/>
      <c r="O62" s="18"/>
      <c r="P62" s="18"/>
      <c r="Q62" s="18"/>
    </row>
    <row r="63" spans="1:17" ht="12.75" customHeight="1" x14ac:dyDescent="0.2">
      <c r="E63" s="18"/>
      <c r="F63" s="18"/>
      <c r="G63" s="18"/>
      <c r="H63" s="18"/>
      <c r="I63" s="18"/>
      <c r="J63" s="18"/>
      <c r="K63" s="18"/>
      <c r="L63" s="18"/>
      <c r="M63" s="18"/>
      <c r="N63" s="18"/>
      <c r="O63" s="18"/>
      <c r="P63" s="18"/>
      <c r="Q63" s="18"/>
    </row>
    <row r="64" spans="1:17" ht="12.75" customHeight="1" x14ac:dyDescent="0.2">
      <c r="E64" s="18"/>
      <c r="F64" s="18"/>
      <c r="G64" s="18"/>
      <c r="H64" s="18"/>
      <c r="I64" s="18"/>
      <c r="J64" s="18"/>
      <c r="K64" s="18"/>
      <c r="L64" s="18"/>
      <c r="M64" s="18"/>
      <c r="N64" s="18"/>
      <c r="O64" s="18"/>
      <c r="P64" s="18"/>
      <c r="Q64" s="18"/>
    </row>
    <row r="65" spans="5:17" ht="12.75" customHeight="1" x14ac:dyDescent="0.2">
      <c r="E65" s="18"/>
      <c r="F65" s="18"/>
      <c r="G65" s="18"/>
      <c r="H65" s="18"/>
      <c r="I65" s="18"/>
      <c r="J65" s="18"/>
      <c r="K65" s="18"/>
      <c r="L65" s="18"/>
      <c r="M65" s="18"/>
      <c r="N65" s="18"/>
      <c r="O65" s="18"/>
      <c r="P65" s="18"/>
      <c r="Q65" s="18"/>
    </row>
    <row r="66" spans="5:17" ht="12.75" customHeight="1" x14ac:dyDescent="0.2"/>
    <row r="67" spans="5:17" ht="12.75" customHeight="1" x14ac:dyDescent="0.2"/>
    <row r="68" spans="5:17" ht="12.75" customHeight="1" x14ac:dyDescent="0.2"/>
    <row r="69" spans="5:17" ht="12.75" customHeight="1" x14ac:dyDescent="0.2"/>
    <row r="70" spans="5:17" ht="12.75" customHeight="1" x14ac:dyDescent="0.2"/>
    <row r="71" spans="5:17" ht="12.75" customHeight="1" x14ac:dyDescent="0.2"/>
    <row r="72" spans="5:17" ht="12.75" customHeight="1" x14ac:dyDescent="0.2"/>
    <row r="73" spans="5:17" ht="12.75" customHeight="1" x14ac:dyDescent="0.2"/>
    <row r="74" spans="5:17" ht="12.75" customHeight="1" x14ac:dyDescent="0.2"/>
    <row r="75" spans="5:17" ht="12.75" customHeight="1" x14ac:dyDescent="0.2"/>
    <row r="76" spans="5:17" ht="12.75" customHeight="1" x14ac:dyDescent="0.2"/>
    <row r="77" spans="5:17" ht="12.75" customHeight="1" x14ac:dyDescent="0.2"/>
    <row r="78" spans="5:17" ht="12.75" customHeight="1" x14ac:dyDescent="0.2"/>
    <row r="79" spans="5:17" ht="12.75" customHeight="1" x14ac:dyDescent="0.2"/>
    <row r="80" spans="5:17"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40097-823E-4EF8-9DDA-8A46BF4B15D8}">
  <dimension ref="A1:R92"/>
  <sheetViews>
    <sheetView showGridLines="0" topLeftCell="A4" workbookViewId="0">
      <selection activeCell="C19" sqref="C19"/>
    </sheetView>
  </sheetViews>
  <sheetFormatPr defaultColWidth="9" defaultRowHeight="12" x14ac:dyDescent="0.2"/>
  <cols>
    <col min="1" max="3" width="3" style="6" customWidth="1"/>
    <col min="4" max="4" width="22.85546875" customWidth="1"/>
    <col min="5" max="5" width="10.85546875" customWidth="1"/>
    <col min="6" max="6" width="20.85546875" customWidth="1"/>
    <col min="7" max="7" width="8.85546875" customWidth="1"/>
    <col min="8" max="8" width="10.85546875" customWidth="1"/>
    <col min="9" max="9" width="20.85546875" customWidth="1"/>
    <col min="10" max="10" width="8.85546875" customWidth="1"/>
    <col min="11" max="17" width="10.85546875" customWidth="1"/>
    <col min="18" max="18" width="15.85546875" customWidth="1"/>
  </cols>
  <sheetData>
    <row r="1" spans="1:18" ht="15.75" x14ac:dyDescent="0.25">
      <c r="A1" s="5" t="str">
        <f>'1. Required Start-Up Funds'!A1</f>
        <v>Template</v>
      </c>
    </row>
    <row r="2" spans="1:18" ht="15.75" x14ac:dyDescent="0.25">
      <c r="A2" s="5" t="s">
        <v>352</v>
      </c>
    </row>
    <row r="3" spans="1:18" ht="12.75" customHeight="1" x14ac:dyDescent="0.2">
      <c r="A3" s="1"/>
      <c r="B3" s="1"/>
      <c r="C3" s="1"/>
      <c r="D3" s="40"/>
      <c r="E3" s="40"/>
      <c r="F3" s="40"/>
      <c r="G3" s="40"/>
      <c r="H3" s="40"/>
      <c r="I3" s="40"/>
      <c r="J3" s="40"/>
      <c r="K3" s="223"/>
      <c r="L3" s="223"/>
      <c r="M3" s="223"/>
      <c r="N3" s="223"/>
      <c r="O3" s="223"/>
      <c r="P3" s="223"/>
      <c r="Q3" s="224"/>
      <c r="R3" s="224"/>
    </row>
    <row r="4" spans="1:18" ht="12.75" customHeight="1" x14ac:dyDescent="0.2">
      <c r="A4" s="1"/>
      <c r="B4" s="1"/>
      <c r="C4" s="1"/>
      <c r="D4" s="40"/>
      <c r="E4" s="40"/>
      <c r="F4" s="40"/>
      <c r="G4" s="40"/>
      <c r="H4" s="40"/>
      <c r="I4" s="40"/>
      <c r="J4" s="40"/>
      <c r="K4" s="223"/>
      <c r="L4" s="223"/>
      <c r="M4" s="223"/>
      <c r="N4" s="223"/>
      <c r="O4" s="223"/>
      <c r="P4" s="223"/>
      <c r="Q4" s="224"/>
      <c r="R4" s="224"/>
    </row>
    <row r="5" spans="1:18" ht="12.75" customHeight="1" x14ac:dyDescent="0.2">
      <c r="A5" s="1"/>
      <c r="B5" s="1"/>
      <c r="C5" s="1"/>
      <c r="D5" s="40"/>
      <c r="E5" s="40"/>
      <c r="F5" s="40"/>
      <c r="G5" s="40"/>
      <c r="H5" s="40"/>
      <c r="I5" s="40"/>
      <c r="J5" s="40"/>
      <c r="K5" s="223"/>
      <c r="L5" s="223"/>
      <c r="M5" s="223"/>
      <c r="N5" s="223"/>
      <c r="O5" s="223"/>
      <c r="P5" s="223"/>
      <c r="Q5" s="224"/>
      <c r="R5" s="224"/>
    </row>
    <row r="6" spans="1:18" ht="12.75" customHeight="1" thickBot="1" x14ac:dyDescent="0.25">
      <c r="A6" s="1"/>
      <c r="B6" s="1"/>
      <c r="C6" s="1"/>
      <c r="D6" s="40"/>
      <c r="E6" s="93"/>
      <c r="F6" s="43" t="s">
        <v>162</v>
      </c>
      <c r="G6" s="94"/>
      <c r="H6" s="93"/>
      <c r="I6" s="174" t="s">
        <v>348</v>
      </c>
      <c r="J6" s="94"/>
      <c r="K6" s="234"/>
      <c r="L6" s="225"/>
      <c r="M6" s="225"/>
      <c r="N6" s="225"/>
      <c r="O6" s="225"/>
      <c r="P6" s="225"/>
      <c r="Q6" s="226"/>
      <c r="R6" s="226"/>
    </row>
    <row r="7" spans="1:18" ht="12.75" customHeight="1" thickTop="1" x14ac:dyDescent="0.2">
      <c r="A7" s="95"/>
      <c r="B7" s="95"/>
      <c r="C7" s="95"/>
      <c r="D7" s="92"/>
      <c r="E7" s="92"/>
      <c r="F7" s="92"/>
      <c r="G7" s="92"/>
      <c r="H7" s="92"/>
      <c r="I7" s="176"/>
      <c r="J7" s="92"/>
      <c r="K7" s="227"/>
      <c r="L7" s="227"/>
      <c r="M7" s="227"/>
      <c r="N7" s="227"/>
      <c r="O7" s="227"/>
      <c r="P7" s="227"/>
      <c r="Q7" s="228"/>
      <c r="R7" s="228"/>
    </row>
    <row r="8" spans="1:18" ht="12.75" customHeight="1" x14ac:dyDescent="0.2">
      <c r="A8" s="95" t="s">
        <v>110</v>
      </c>
      <c r="B8" s="95"/>
      <c r="C8" s="95"/>
      <c r="D8" s="92"/>
      <c r="E8" s="92"/>
      <c r="F8" s="96"/>
      <c r="G8" s="96"/>
      <c r="H8" s="96"/>
      <c r="I8" s="177"/>
      <c r="J8" s="92"/>
      <c r="K8" s="227"/>
      <c r="L8" s="227"/>
      <c r="M8" s="227"/>
      <c r="N8" s="227"/>
      <c r="O8" s="227"/>
      <c r="P8" s="227"/>
      <c r="Q8" s="228"/>
      <c r="R8" s="228"/>
    </row>
    <row r="9" spans="1:18" ht="12.75" customHeight="1" x14ac:dyDescent="0.2">
      <c r="A9" s="95"/>
      <c r="B9" s="95" t="s">
        <v>111</v>
      </c>
      <c r="C9" s="95"/>
      <c r="D9" s="92"/>
      <c r="E9" s="92"/>
      <c r="F9" s="96"/>
      <c r="G9" s="96"/>
      <c r="H9" s="96"/>
      <c r="I9" s="177"/>
      <c r="J9" s="92"/>
      <c r="K9" s="227"/>
      <c r="L9" s="227"/>
      <c r="M9" s="227"/>
      <c r="N9" s="227"/>
      <c r="O9" s="227"/>
      <c r="P9" s="227"/>
      <c r="Q9" s="228"/>
      <c r="R9" s="228"/>
    </row>
    <row r="10" spans="1:18" ht="12.75" customHeight="1" x14ac:dyDescent="0.2">
      <c r="A10" s="95"/>
      <c r="B10" s="95"/>
      <c r="C10" s="95" t="s">
        <v>112</v>
      </c>
      <c r="D10" s="92"/>
      <c r="E10" s="92"/>
      <c r="F10" s="96">
        <f>'17. Balance Sheet (3)'!I10</f>
        <v>0</v>
      </c>
      <c r="G10" s="96"/>
      <c r="H10" s="96"/>
      <c r="I10" s="177">
        <f>'Cash Flow Statement (4)'!P37</f>
        <v>0</v>
      </c>
      <c r="J10" s="92"/>
      <c r="K10" s="227"/>
      <c r="L10" s="227"/>
      <c r="M10" s="227"/>
      <c r="N10" s="227"/>
      <c r="O10" s="227"/>
      <c r="P10" s="227"/>
      <c r="Q10" s="228"/>
      <c r="R10" s="228"/>
    </row>
    <row r="11" spans="1:18" ht="12.75" customHeight="1" x14ac:dyDescent="0.2">
      <c r="A11" s="95"/>
      <c r="B11" s="95"/>
      <c r="C11" s="95" t="s">
        <v>92</v>
      </c>
      <c r="D11" s="92"/>
      <c r="E11" s="92"/>
      <c r="F11" s="96">
        <f>'17. Balance Sheet (3)'!I11</f>
        <v>0</v>
      </c>
      <c r="G11" s="96"/>
      <c r="H11" s="96"/>
      <c r="I11" s="177">
        <f>F11+'Income Statement (4)'!Q15-'Cash Flow Statement (4)'!Q13</f>
        <v>0</v>
      </c>
      <c r="J11" s="92"/>
      <c r="K11" s="227"/>
      <c r="L11" s="227"/>
      <c r="M11" s="227"/>
      <c r="N11" s="227"/>
      <c r="O11" s="227"/>
      <c r="P11" s="227"/>
      <c r="Q11" s="228"/>
      <c r="R11" s="228"/>
    </row>
    <row r="12" spans="1:18" ht="12.75" customHeight="1" x14ac:dyDescent="0.2">
      <c r="A12" s="95"/>
      <c r="B12" s="95"/>
      <c r="C12" s="95" t="s">
        <v>114</v>
      </c>
      <c r="D12" s="92"/>
      <c r="E12" s="92"/>
      <c r="F12" s="96">
        <f>'17. Balance Sheet (3)'!I12</f>
        <v>0</v>
      </c>
      <c r="G12" s="96"/>
      <c r="H12" s="96"/>
      <c r="I12" s="177">
        <f>F12+'Cash Flow Statement (4)'!Q18</f>
        <v>0</v>
      </c>
      <c r="J12" s="92"/>
      <c r="K12" s="227"/>
      <c r="L12" s="227"/>
      <c r="M12" s="227"/>
      <c r="N12" s="227"/>
      <c r="O12" s="227"/>
      <c r="P12" s="227"/>
      <c r="Q12" s="228"/>
      <c r="R12" s="228"/>
    </row>
    <row r="13" spans="1:18" ht="12.75" customHeight="1" x14ac:dyDescent="0.2">
      <c r="A13" s="95"/>
      <c r="B13" s="95"/>
      <c r="C13" s="95" t="s">
        <v>115</v>
      </c>
      <c r="D13" s="92"/>
      <c r="E13" s="92"/>
      <c r="F13" s="96">
        <f>'17. Balance Sheet (3)'!I13</f>
        <v>0</v>
      </c>
      <c r="G13" s="96"/>
      <c r="H13" s="96"/>
      <c r="I13" s="177">
        <f>IF(F13='7. Beginning Balance Sheet'!F14,'7. Beginning Balance Sheet'!F14,'Balance Sheet (4)'!F13-'6. Cash Receipts-Disbursements'!J26)</f>
        <v>0</v>
      </c>
      <c r="J13" s="92"/>
      <c r="K13" s="227"/>
      <c r="L13" s="227"/>
      <c r="M13" s="227"/>
      <c r="N13" s="227"/>
      <c r="O13" s="227"/>
      <c r="P13" s="227"/>
      <c r="Q13" s="228"/>
      <c r="R13" s="228"/>
    </row>
    <row r="14" spans="1:18" ht="12.75" customHeight="1" thickBot="1" x14ac:dyDescent="0.25">
      <c r="A14" s="95"/>
      <c r="B14" s="95"/>
      <c r="C14" s="95" t="s">
        <v>116</v>
      </c>
      <c r="D14" s="92"/>
      <c r="E14" s="92"/>
      <c r="F14" s="52">
        <f>'17. Balance Sheet (3)'!I14</f>
        <v>0</v>
      </c>
      <c r="G14" s="96"/>
      <c r="H14" s="96"/>
      <c r="I14" s="178">
        <f>IF(F14='7. Beginning Balance Sheet'!F14,'7. Beginning Balance Sheet'!F14,'Balance Sheet (5)'!F14-'6. Cash Receipts-Disbursements'!J27)</f>
        <v>0</v>
      </c>
      <c r="J14" s="92"/>
      <c r="K14" s="227"/>
      <c r="L14" s="227"/>
      <c r="M14" s="227"/>
      <c r="N14" s="227"/>
      <c r="O14" s="227"/>
      <c r="P14" s="227"/>
      <c r="Q14" s="228"/>
      <c r="R14" s="228"/>
    </row>
    <row r="15" spans="1:18" ht="12.75" customHeight="1" x14ac:dyDescent="0.2">
      <c r="A15" s="95"/>
      <c r="B15" s="95" t="s">
        <v>117</v>
      </c>
      <c r="C15" s="95"/>
      <c r="D15" s="92"/>
      <c r="E15" s="96"/>
      <c r="F15" s="96">
        <f>'17. Balance Sheet (3)'!I15</f>
        <v>0</v>
      </c>
      <c r="G15" s="96"/>
      <c r="H15" s="96"/>
      <c r="I15" s="177">
        <f>SUM(I10:I14)</f>
        <v>0</v>
      </c>
      <c r="J15" s="96"/>
      <c r="K15" s="229"/>
      <c r="L15" s="229"/>
      <c r="M15" s="229"/>
      <c r="N15" s="229"/>
      <c r="O15" s="229"/>
      <c r="P15" s="229"/>
      <c r="Q15" s="230"/>
      <c r="R15" s="230"/>
    </row>
    <row r="16" spans="1:18" ht="12.75" customHeight="1" x14ac:dyDescent="0.2">
      <c r="A16" s="95"/>
      <c r="B16" s="1"/>
      <c r="C16" s="1"/>
      <c r="D16" s="92"/>
      <c r="E16" s="96"/>
      <c r="F16" s="96"/>
      <c r="G16" s="96"/>
      <c r="H16" s="96"/>
      <c r="I16" s="177"/>
      <c r="J16" s="96"/>
      <c r="K16" s="229"/>
      <c r="L16" s="229"/>
      <c r="M16" s="229"/>
      <c r="N16" s="229"/>
      <c r="O16" s="229"/>
      <c r="P16" s="229"/>
      <c r="Q16" s="230"/>
      <c r="R16" s="230"/>
    </row>
    <row r="17" spans="1:18" ht="12.75" customHeight="1" x14ac:dyDescent="0.2">
      <c r="A17" s="95"/>
      <c r="B17" s="1" t="s">
        <v>5</v>
      </c>
      <c r="C17" s="95"/>
      <c r="D17" s="92"/>
      <c r="E17" s="97"/>
      <c r="F17" s="96">
        <f>'17. Balance Sheet (3)'!I17</f>
        <v>0</v>
      </c>
      <c r="G17" s="96"/>
      <c r="H17" s="96"/>
      <c r="I17" s="177"/>
      <c r="J17" s="97"/>
      <c r="K17" s="231"/>
      <c r="L17" s="231"/>
      <c r="M17" s="231"/>
      <c r="N17" s="231"/>
      <c r="O17" s="231"/>
      <c r="P17" s="231"/>
      <c r="Q17" s="232"/>
      <c r="R17" s="232"/>
    </row>
    <row r="18" spans="1:18" ht="12.75" customHeight="1" x14ac:dyDescent="0.2">
      <c r="A18" s="95"/>
      <c r="B18" s="95"/>
      <c r="C18" s="95" t="str">
        <f>'1. Required Start-Up Funds'!D8</f>
        <v>Business Set-up, Branding &amp; Miscellaneous</v>
      </c>
      <c r="D18" s="92"/>
      <c r="E18" s="97"/>
      <c r="F18" s="96">
        <f>'17. Balance Sheet (3)'!I18</f>
        <v>0</v>
      </c>
      <c r="G18" s="96"/>
      <c r="H18" s="96"/>
      <c r="I18" s="177">
        <f t="shared" ref="I18:I23" si="0">F18</f>
        <v>0</v>
      </c>
      <c r="J18" s="97"/>
      <c r="K18" s="231"/>
      <c r="L18" s="231"/>
      <c r="M18" s="231"/>
      <c r="N18" s="231"/>
      <c r="O18" s="231"/>
      <c r="P18" s="231"/>
      <c r="Q18" s="232"/>
      <c r="R18" s="232"/>
    </row>
    <row r="19" spans="1:18" ht="12.75" customHeight="1" x14ac:dyDescent="0.2">
      <c r="A19" s="95"/>
      <c r="B19" s="95"/>
      <c r="C19" s="95">
        <f>'1. Required Start-Up Funds'!C9</f>
        <v>0</v>
      </c>
      <c r="D19" s="92"/>
      <c r="E19" s="96"/>
      <c r="F19" s="96">
        <f>'17. Balance Sheet (3)'!I19</f>
        <v>0</v>
      </c>
      <c r="G19" s="96"/>
      <c r="H19" s="96"/>
      <c r="I19" s="177">
        <f t="shared" si="0"/>
        <v>0</v>
      </c>
      <c r="J19" s="96"/>
      <c r="K19" s="229"/>
      <c r="L19" s="229"/>
      <c r="M19" s="229"/>
      <c r="N19" s="229"/>
      <c r="O19" s="229"/>
      <c r="P19" s="229"/>
      <c r="Q19" s="230"/>
      <c r="R19" s="230"/>
    </row>
    <row r="20" spans="1:18" ht="12.75" customHeight="1" x14ac:dyDescent="0.2">
      <c r="A20" s="95"/>
      <c r="B20" s="95"/>
      <c r="C20" s="95">
        <f>'1. Required Start-Up Funds'!C10</f>
        <v>0</v>
      </c>
      <c r="D20" s="92"/>
      <c r="E20" s="96"/>
      <c r="F20" s="96">
        <f>'17. Balance Sheet (3)'!I20</f>
        <v>0</v>
      </c>
      <c r="G20" s="96"/>
      <c r="H20" s="96"/>
      <c r="I20" s="177">
        <f t="shared" si="0"/>
        <v>0</v>
      </c>
      <c r="J20" s="96"/>
      <c r="K20" s="229"/>
      <c r="L20" s="229"/>
      <c r="M20" s="229"/>
      <c r="N20" s="229"/>
      <c r="O20" s="229"/>
      <c r="P20" s="229"/>
      <c r="Q20" s="230"/>
      <c r="R20" s="230"/>
    </row>
    <row r="21" spans="1:18" ht="12.75" customHeight="1" x14ac:dyDescent="0.2">
      <c r="A21" s="95"/>
      <c r="B21" s="95"/>
      <c r="C21" s="95">
        <f>'1. Required Start-Up Funds'!C11</f>
        <v>0</v>
      </c>
      <c r="D21" s="92"/>
      <c r="E21" s="97"/>
      <c r="F21" s="96">
        <f>'17. Balance Sheet (3)'!I21</f>
        <v>0</v>
      </c>
      <c r="G21" s="96"/>
      <c r="H21" s="96"/>
      <c r="I21" s="177">
        <f t="shared" si="0"/>
        <v>0</v>
      </c>
      <c r="J21" s="97"/>
      <c r="K21" s="231"/>
      <c r="L21" s="231"/>
      <c r="M21" s="231"/>
      <c r="N21" s="231"/>
      <c r="O21" s="231"/>
      <c r="P21" s="231"/>
      <c r="Q21" s="232"/>
      <c r="R21" s="232"/>
    </row>
    <row r="22" spans="1:18" ht="12.75" customHeight="1" x14ac:dyDescent="0.2">
      <c r="A22" s="95"/>
      <c r="B22" s="95"/>
      <c r="C22" s="95">
        <f>'1. Required Start-Up Funds'!C12</f>
        <v>0</v>
      </c>
      <c r="D22" s="92"/>
      <c r="E22" s="97"/>
      <c r="F22" s="96">
        <f>'17. Balance Sheet (3)'!I22</f>
        <v>0</v>
      </c>
      <c r="G22" s="96"/>
      <c r="H22" s="96"/>
      <c r="I22" s="177">
        <f t="shared" si="0"/>
        <v>0</v>
      </c>
      <c r="J22" s="97"/>
      <c r="K22" s="231"/>
      <c r="L22" s="231"/>
      <c r="M22" s="231"/>
      <c r="N22" s="231"/>
      <c r="O22" s="231"/>
      <c r="P22" s="231"/>
      <c r="Q22" s="232"/>
      <c r="R22" s="232"/>
    </row>
    <row r="23" spans="1:18" ht="12.75" customHeight="1" x14ac:dyDescent="0.2">
      <c r="A23" s="95"/>
      <c r="B23" s="95"/>
      <c r="C23" s="95">
        <f>'1. Required Start-Up Funds'!C13</f>
        <v>0</v>
      </c>
      <c r="D23" s="92"/>
      <c r="E23" s="97"/>
      <c r="F23" s="96">
        <f>'17. Balance Sheet (3)'!I23</f>
        <v>0</v>
      </c>
      <c r="G23" s="96"/>
      <c r="H23" s="96"/>
      <c r="I23" s="177">
        <f t="shared" si="0"/>
        <v>0</v>
      </c>
      <c r="J23" s="97"/>
      <c r="K23" s="231"/>
      <c r="L23" s="231"/>
      <c r="M23" s="231"/>
      <c r="N23" s="231"/>
      <c r="O23" s="231"/>
      <c r="P23" s="231"/>
      <c r="Q23" s="232"/>
      <c r="R23" s="232"/>
    </row>
    <row r="24" spans="1:18" ht="12.75" customHeight="1" thickBot="1" x14ac:dyDescent="0.25">
      <c r="A24" s="95"/>
      <c r="B24" s="95"/>
      <c r="C24" s="95">
        <f>'1. Required Start-Up Funds'!C19</f>
        <v>0</v>
      </c>
      <c r="D24" s="92"/>
      <c r="E24" s="96"/>
      <c r="F24" s="52">
        <f>'17. Balance Sheet (3)'!I24</f>
        <v>0</v>
      </c>
      <c r="G24" s="96"/>
      <c r="H24" s="96"/>
      <c r="I24" s="178">
        <f>F24+'Cash Flow Statement (4)'!Q17</f>
        <v>0</v>
      </c>
      <c r="J24" s="96"/>
      <c r="K24" s="229"/>
      <c r="L24" s="229"/>
      <c r="M24" s="229"/>
      <c r="N24" s="229"/>
      <c r="O24" s="229"/>
      <c r="P24" s="229"/>
      <c r="Q24" s="230"/>
      <c r="R24" s="230"/>
    </row>
    <row r="25" spans="1:18" ht="12.75" customHeight="1" x14ac:dyDescent="0.2">
      <c r="A25" s="95"/>
      <c r="B25" s="95" t="s">
        <v>6</v>
      </c>
      <c r="C25" s="95"/>
      <c r="D25" s="92"/>
      <c r="E25" s="96"/>
      <c r="F25" s="96">
        <f>'17. Balance Sheet (3)'!I25</f>
        <v>0</v>
      </c>
      <c r="G25" s="96"/>
      <c r="H25" s="96"/>
      <c r="I25" s="177">
        <f>SUM(I18:I24)</f>
        <v>0</v>
      </c>
      <c r="J25" s="96"/>
      <c r="K25" s="229"/>
      <c r="L25" s="229"/>
      <c r="M25" s="229"/>
      <c r="N25" s="229"/>
      <c r="O25" s="229"/>
      <c r="P25" s="229"/>
      <c r="Q25" s="230"/>
      <c r="R25" s="230"/>
    </row>
    <row r="26" spans="1:18" ht="12.75" customHeight="1" x14ac:dyDescent="0.2">
      <c r="A26" s="95"/>
      <c r="B26" s="95"/>
      <c r="C26" s="95"/>
      <c r="D26" s="92"/>
      <c r="E26" s="97"/>
      <c r="F26" s="96">
        <f>'17. Balance Sheet (3)'!I26</f>
        <v>0</v>
      </c>
      <c r="G26" s="96"/>
      <c r="H26" s="96"/>
      <c r="I26" s="177"/>
      <c r="J26" s="97"/>
      <c r="K26" s="231"/>
      <c r="L26" s="231"/>
      <c r="M26" s="231"/>
      <c r="N26" s="231"/>
      <c r="O26" s="231"/>
      <c r="P26" s="231"/>
      <c r="Q26" s="232"/>
      <c r="R26" s="232"/>
    </row>
    <row r="27" spans="1:18" ht="12.75" customHeight="1" x14ac:dyDescent="0.2">
      <c r="A27" s="1"/>
      <c r="B27" s="1" t="s">
        <v>118</v>
      </c>
      <c r="C27" s="1"/>
      <c r="D27" s="40"/>
      <c r="E27" s="92"/>
      <c r="F27" s="96">
        <f>'17. Balance Sheet (3)'!I27</f>
        <v>0</v>
      </c>
      <c r="G27" s="96"/>
      <c r="H27" s="96"/>
      <c r="I27" s="177">
        <f>F27+'Income Statement (4)'!Q62</f>
        <v>0</v>
      </c>
      <c r="J27" s="92"/>
      <c r="K27" s="227"/>
      <c r="L27" s="227"/>
      <c r="M27" s="227"/>
      <c r="N27" s="227"/>
      <c r="O27" s="227"/>
      <c r="P27" s="227"/>
      <c r="Q27" s="228"/>
      <c r="R27" s="228"/>
    </row>
    <row r="28" spans="1:18" ht="12.75" customHeight="1" thickBot="1" x14ac:dyDescent="0.25">
      <c r="A28" s="1"/>
      <c r="B28" s="1"/>
      <c r="C28" s="1"/>
      <c r="D28" s="40"/>
      <c r="E28" s="92"/>
      <c r="F28" s="52">
        <f>'17. Balance Sheet (3)'!I28</f>
        <v>0</v>
      </c>
      <c r="G28" s="96"/>
      <c r="H28" s="96"/>
      <c r="I28" s="178"/>
      <c r="J28" s="92"/>
      <c r="K28" s="231"/>
      <c r="L28" s="227"/>
      <c r="M28" s="227"/>
      <c r="N28" s="227"/>
      <c r="O28" s="227"/>
      <c r="P28" s="227"/>
      <c r="Q28" s="228"/>
      <c r="R28" s="228"/>
    </row>
    <row r="29" spans="1:18" ht="16.350000000000001" customHeight="1" thickBot="1" x14ac:dyDescent="0.25">
      <c r="A29" s="1" t="s">
        <v>119</v>
      </c>
      <c r="B29" s="1"/>
      <c r="C29" s="1"/>
      <c r="D29" s="40"/>
      <c r="E29" s="92"/>
      <c r="F29" s="60">
        <f>'17. Balance Sheet (3)'!I29</f>
        <v>0</v>
      </c>
      <c r="G29" s="96"/>
      <c r="H29" s="96"/>
      <c r="I29" s="181">
        <f>ROUNDDOWN(INT(I15+I25-I27),0)</f>
        <v>0</v>
      </c>
      <c r="J29" s="92"/>
      <c r="K29" s="227"/>
      <c r="L29" s="227"/>
      <c r="M29" s="227"/>
      <c r="N29" s="227"/>
      <c r="O29" s="227"/>
      <c r="P29" s="227"/>
      <c r="Q29" s="228"/>
      <c r="R29" s="228"/>
    </row>
    <row r="30" spans="1:18" ht="12.75" customHeight="1" thickTop="1" x14ac:dyDescent="0.2">
      <c r="A30" s="1"/>
      <c r="B30" s="1"/>
      <c r="C30" s="1"/>
      <c r="D30" s="40"/>
      <c r="E30" s="92"/>
      <c r="F30" s="96"/>
      <c r="G30" s="96"/>
      <c r="H30" s="96"/>
      <c r="I30" s="177"/>
      <c r="J30" s="92"/>
      <c r="K30" s="227"/>
      <c r="L30" s="227"/>
      <c r="M30" s="227"/>
      <c r="N30" s="227"/>
      <c r="O30" s="227"/>
      <c r="P30" s="227"/>
      <c r="Q30" s="228"/>
      <c r="R30" s="228"/>
    </row>
    <row r="31" spans="1:18" ht="12.75" customHeight="1" x14ac:dyDescent="0.2">
      <c r="A31" s="1"/>
      <c r="B31" s="1"/>
      <c r="C31" s="1"/>
      <c r="D31" s="40"/>
      <c r="E31" s="92"/>
      <c r="F31" s="96"/>
      <c r="G31" s="96"/>
      <c r="H31" s="96"/>
      <c r="I31" s="177"/>
      <c r="J31" s="92"/>
      <c r="K31" s="92"/>
      <c r="L31" s="92"/>
      <c r="M31" s="92"/>
      <c r="N31" s="92"/>
      <c r="O31" s="92"/>
      <c r="P31" s="92"/>
      <c r="Q31" s="21"/>
      <c r="R31" s="21"/>
    </row>
    <row r="32" spans="1:18" ht="12.75" customHeight="1" x14ac:dyDescent="0.2">
      <c r="A32" s="1"/>
      <c r="B32" s="1"/>
      <c r="C32" s="1"/>
      <c r="D32" s="40"/>
      <c r="E32" s="92"/>
      <c r="F32" s="96"/>
      <c r="G32" s="96"/>
      <c r="H32" s="96"/>
      <c r="I32" s="177"/>
      <c r="J32" s="92"/>
      <c r="K32" s="92"/>
      <c r="L32" s="92"/>
      <c r="M32" s="92"/>
      <c r="N32" s="92"/>
      <c r="O32" s="92"/>
      <c r="P32" s="92"/>
      <c r="Q32" s="21"/>
      <c r="R32" s="21"/>
    </row>
    <row r="33" spans="1:18" ht="12.75" customHeight="1" x14ac:dyDescent="0.2">
      <c r="A33" s="1" t="s">
        <v>120</v>
      </c>
      <c r="B33" s="1"/>
      <c r="C33" s="1"/>
      <c r="D33" s="40"/>
      <c r="E33" s="92"/>
      <c r="F33" s="96"/>
      <c r="G33" s="96"/>
      <c r="H33" s="96"/>
      <c r="I33" s="177"/>
      <c r="J33" s="92"/>
      <c r="K33" s="92"/>
      <c r="L33" s="92"/>
      <c r="M33" s="92"/>
      <c r="N33" s="92"/>
      <c r="O33" s="92"/>
      <c r="P33" s="92"/>
      <c r="Q33" s="21"/>
      <c r="R33" s="21"/>
    </row>
    <row r="34" spans="1:18" ht="12.75" customHeight="1" x14ac:dyDescent="0.2">
      <c r="A34" s="1"/>
      <c r="B34" s="1" t="s">
        <v>124</v>
      </c>
      <c r="C34" s="1"/>
      <c r="D34" s="40"/>
      <c r="E34" s="92"/>
      <c r="F34" s="96"/>
      <c r="G34" s="96"/>
      <c r="H34" s="96"/>
      <c r="I34" s="177"/>
      <c r="J34" s="92"/>
      <c r="K34" s="92"/>
      <c r="L34" s="92"/>
      <c r="M34" s="92"/>
      <c r="N34" s="92"/>
      <c r="O34" s="92"/>
      <c r="P34" s="92"/>
      <c r="Q34" s="21"/>
      <c r="R34" s="21"/>
    </row>
    <row r="35" spans="1:18" ht="12.75" customHeight="1" x14ac:dyDescent="0.2">
      <c r="A35" s="1"/>
      <c r="B35" s="1"/>
      <c r="C35" s="1" t="s">
        <v>121</v>
      </c>
      <c r="D35" s="40"/>
      <c r="E35" s="96"/>
      <c r="F35" s="96">
        <f>'17. Balance Sheet (3)'!I35</f>
        <v>0</v>
      </c>
      <c r="G35" s="96"/>
      <c r="H35" s="96"/>
      <c r="I35" s="177">
        <f>F35+'Income Statement (4)'!Q24-'Cash Flow Statement (4)'!Q19</f>
        <v>0</v>
      </c>
      <c r="J35" s="96"/>
      <c r="K35" s="96"/>
      <c r="L35" s="96"/>
      <c r="M35" s="96"/>
      <c r="N35" s="96"/>
      <c r="O35" s="96"/>
      <c r="P35" s="96"/>
      <c r="Q35" s="22"/>
      <c r="R35" s="22"/>
    </row>
    <row r="36" spans="1:18" ht="12.75" customHeight="1" x14ac:dyDescent="0.2">
      <c r="A36" s="1"/>
      <c r="B36" s="1"/>
      <c r="C36" s="1" t="s">
        <v>122</v>
      </c>
      <c r="D36" s="40"/>
      <c r="E36" s="97"/>
      <c r="F36" s="96">
        <f>'17. Balance Sheet (3)'!I36</f>
        <v>0</v>
      </c>
      <c r="G36" s="96"/>
      <c r="H36" s="96"/>
      <c r="I36" s="177">
        <f>'20. Amoritization Schedule'!R25+'7. Beginning Balance Sheet'!F36</f>
        <v>0</v>
      </c>
      <c r="J36" s="97"/>
      <c r="K36" s="97"/>
      <c r="L36" s="97"/>
      <c r="M36" s="97"/>
      <c r="N36" s="97"/>
      <c r="O36" s="97"/>
      <c r="P36" s="97"/>
      <c r="Q36" s="23"/>
      <c r="R36" s="21"/>
    </row>
    <row r="37" spans="1:18" ht="12.75" customHeight="1" x14ac:dyDescent="0.2">
      <c r="A37" s="1"/>
      <c r="B37" s="1"/>
      <c r="C37" s="1" t="s">
        <v>123</v>
      </c>
      <c r="D37" s="40"/>
      <c r="E37" s="92"/>
      <c r="F37" s="96">
        <f>'17. Balance Sheet (3)'!I37</f>
        <v>0</v>
      </c>
      <c r="G37" s="96"/>
      <c r="H37" s="96"/>
      <c r="I37" s="177">
        <f>'20. Amoritization Schedule'!R51+'7. Beginning Balance Sheet'!F37</f>
        <v>0</v>
      </c>
      <c r="J37" s="92"/>
      <c r="K37" s="92"/>
      <c r="L37" s="92"/>
      <c r="M37" s="92"/>
      <c r="N37" s="92"/>
      <c r="O37" s="92"/>
      <c r="P37" s="92"/>
      <c r="Q37" s="21"/>
      <c r="R37" s="21"/>
    </row>
    <row r="38" spans="1:18" ht="12.75" customHeight="1" x14ac:dyDescent="0.2">
      <c r="A38" s="1"/>
      <c r="B38" s="1"/>
      <c r="C38" s="1" t="s">
        <v>194</v>
      </c>
      <c r="D38" s="40"/>
      <c r="E38" s="92"/>
      <c r="F38" s="96">
        <f>'17. Balance Sheet (3)'!I38</f>
        <v>0</v>
      </c>
      <c r="G38" s="96"/>
      <c r="H38" s="96"/>
      <c r="I38" s="177">
        <f>'20. Amoritization Schedule'!R71+'7. Beginning Balance Sheet'!F38</f>
        <v>0</v>
      </c>
      <c r="J38" s="92"/>
      <c r="K38" s="92"/>
      <c r="L38" s="92"/>
      <c r="M38" s="92"/>
      <c r="N38" s="92"/>
      <c r="O38" s="92"/>
      <c r="P38" s="92"/>
      <c r="Q38" s="21"/>
      <c r="R38" s="21"/>
    </row>
    <row r="39" spans="1:18" ht="12.75" customHeight="1" x14ac:dyDescent="0.2">
      <c r="A39" s="1"/>
      <c r="B39" s="1"/>
      <c r="C39" s="1" t="s">
        <v>195</v>
      </c>
      <c r="D39" s="40"/>
      <c r="E39" s="92"/>
      <c r="F39" s="96">
        <f>'17. Balance Sheet (3)'!I39</f>
        <v>0</v>
      </c>
      <c r="G39" s="96"/>
      <c r="H39" s="96"/>
      <c r="I39" s="177">
        <f>'20. Amoritization Schedule'!R91+'7. Beginning Balance Sheet'!F39</f>
        <v>0</v>
      </c>
      <c r="J39" s="92"/>
      <c r="K39" s="92"/>
      <c r="L39" s="92"/>
      <c r="M39" s="92"/>
      <c r="N39" s="92"/>
      <c r="O39" s="92"/>
      <c r="P39" s="92"/>
      <c r="Q39" s="21"/>
      <c r="R39" s="21"/>
    </row>
    <row r="40" spans="1:18" ht="12.75" customHeight="1" x14ac:dyDescent="0.2">
      <c r="A40" s="1"/>
      <c r="B40" s="1"/>
      <c r="C40" s="1" t="s">
        <v>196</v>
      </c>
      <c r="D40" s="40"/>
      <c r="E40" s="92"/>
      <c r="F40" s="96">
        <f>'17. Balance Sheet (3)'!I40</f>
        <v>0</v>
      </c>
      <c r="G40" s="96"/>
      <c r="H40" s="96"/>
      <c r="I40" s="177">
        <f>'20. Amoritization Schedule'!R111+'7. Beginning Balance Sheet'!F40</f>
        <v>0</v>
      </c>
      <c r="J40" s="92"/>
      <c r="K40" s="92"/>
      <c r="L40" s="92"/>
      <c r="M40" s="92"/>
      <c r="N40" s="92"/>
      <c r="O40" s="92"/>
      <c r="P40" s="92"/>
      <c r="Q40" s="21"/>
      <c r="R40" s="21"/>
    </row>
    <row r="41" spans="1:18" ht="12.75" customHeight="1" thickBot="1" x14ac:dyDescent="0.25">
      <c r="A41" s="1"/>
      <c r="B41" s="1"/>
      <c r="C41" s="1" t="s">
        <v>107</v>
      </c>
      <c r="D41" s="40"/>
      <c r="E41" s="92"/>
      <c r="F41" s="52">
        <f>'17. Balance Sheet (3)'!I41</f>
        <v>0</v>
      </c>
      <c r="G41" s="96"/>
      <c r="H41" s="96"/>
      <c r="I41" s="178">
        <f>'Cash Flow Statement (4)'!P40+'7. Beginning Balance Sheet'!F38</f>
        <v>0</v>
      </c>
      <c r="J41" s="92"/>
      <c r="K41" s="92"/>
      <c r="L41" s="92"/>
      <c r="M41" s="92"/>
      <c r="N41" s="92"/>
      <c r="O41" s="92"/>
      <c r="P41" s="92"/>
      <c r="Q41" s="21"/>
      <c r="R41" s="21"/>
    </row>
    <row r="42" spans="1:18" ht="12.75" customHeight="1" x14ac:dyDescent="0.2">
      <c r="A42" s="1"/>
      <c r="B42" s="1" t="s">
        <v>125</v>
      </c>
      <c r="C42" s="1"/>
      <c r="D42" s="40"/>
      <c r="E42" s="92"/>
      <c r="F42" s="96">
        <f>'17. Balance Sheet (3)'!I42</f>
        <v>0</v>
      </c>
      <c r="G42" s="96"/>
      <c r="H42" s="96"/>
      <c r="I42" s="177">
        <f>SUM(I35:I41)</f>
        <v>0</v>
      </c>
      <c r="J42" s="92"/>
      <c r="K42" s="92"/>
      <c r="L42" s="92"/>
      <c r="M42" s="92"/>
      <c r="N42" s="92"/>
      <c r="O42" s="92"/>
      <c r="P42" s="92"/>
      <c r="Q42" s="21"/>
      <c r="R42" s="21"/>
    </row>
    <row r="43" spans="1:18" ht="12.75" customHeight="1" x14ac:dyDescent="0.2">
      <c r="A43" s="1"/>
      <c r="B43" s="1"/>
      <c r="C43" s="1"/>
      <c r="D43" s="40"/>
      <c r="E43" s="40"/>
      <c r="F43" s="48"/>
      <c r="G43" s="48"/>
      <c r="H43" s="48"/>
      <c r="I43" s="180"/>
      <c r="J43" s="40"/>
      <c r="K43" s="40"/>
      <c r="L43" s="40"/>
      <c r="M43" s="40"/>
      <c r="N43" s="40"/>
      <c r="O43" s="40"/>
      <c r="P43" s="40"/>
      <c r="Q43" s="7"/>
      <c r="R43" s="7"/>
    </row>
    <row r="44" spans="1:18" ht="12.75" customHeight="1" x14ac:dyDescent="0.2">
      <c r="A44" s="1"/>
      <c r="B44" s="1" t="s">
        <v>126</v>
      </c>
      <c r="C44" s="1"/>
      <c r="D44" s="40"/>
      <c r="E44" s="40"/>
      <c r="F44" s="48"/>
      <c r="G44" s="48"/>
      <c r="H44" s="48"/>
      <c r="I44" s="180"/>
      <c r="J44" s="40"/>
      <c r="K44" s="40"/>
      <c r="L44" s="40"/>
      <c r="M44" s="40"/>
      <c r="N44" s="40"/>
      <c r="O44" s="40"/>
      <c r="P44" s="40"/>
      <c r="Q44" s="7"/>
      <c r="R44" s="7"/>
    </row>
    <row r="45" spans="1:18" ht="12.75" customHeight="1" x14ac:dyDescent="0.2">
      <c r="A45" s="1"/>
      <c r="B45" s="1"/>
      <c r="C45" s="1" t="s">
        <v>127</v>
      </c>
      <c r="D45" s="40"/>
      <c r="E45" s="40"/>
      <c r="F45" s="48">
        <f>'17. Balance Sheet (3)'!I45</f>
        <v>0</v>
      </c>
      <c r="G45" s="48"/>
      <c r="H45" s="48"/>
      <c r="I45" s="180">
        <f>F45</f>
        <v>0</v>
      </c>
      <c r="J45" s="40"/>
      <c r="K45" s="40"/>
      <c r="L45" s="40"/>
      <c r="M45" s="40"/>
      <c r="N45" s="40"/>
      <c r="O45" s="40"/>
      <c r="P45" s="40"/>
      <c r="Q45" s="7"/>
      <c r="R45" s="7"/>
    </row>
    <row r="46" spans="1:18" ht="12.75" customHeight="1" x14ac:dyDescent="0.2">
      <c r="A46" s="1"/>
      <c r="B46" s="1"/>
      <c r="C46" s="1" t="s">
        <v>128</v>
      </c>
      <c r="D46" s="40"/>
      <c r="E46" s="40"/>
      <c r="F46" s="48">
        <f>'17. Balance Sheet (3)'!I46</f>
        <v>0</v>
      </c>
      <c r="G46" s="48"/>
      <c r="H46" s="48"/>
      <c r="I46" s="180">
        <f>F46+'Income Statement (4)'!Q73</f>
        <v>0</v>
      </c>
      <c r="J46" s="40"/>
      <c r="K46" s="56"/>
      <c r="L46" s="40"/>
      <c r="M46" s="40"/>
      <c r="N46" s="40"/>
      <c r="O46" s="40"/>
      <c r="P46" s="40"/>
      <c r="Q46" s="7"/>
      <c r="R46" s="7"/>
    </row>
    <row r="47" spans="1:18" ht="12.75" customHeight="1" thickBot="1" x14ac:dyDescent="0.25">
      <c r="A47" s="1"/>
      <c r="B47" s="1"/>
      <c r="C47" s="1" t="s">
        <v>129</v>
      </c>
      <c r="D47" s="40"/>
      <c r="E47" s="40"/>
      <c r="F47" s="52">
        <f>'17. Balance Sheet (3)'!I47</f>
        <v>0</v>
      </c>
      <c r="G47" s="96"/>
      <c r="H47" s="48"/>
      <c r="I47" s="178">
        <f>F47+'Cash Flow Statement (4)'!Q28</f>
        <v>0</v>
      </c>
      <c r="J47" s="56"/>
      <c r="K47" s="40"/>
      <c r="L47" s="40"/>
      <c r="M47" s="40"/>
      <c r="N47" s="40"/>
      <c r="O47" s="40"/>
      <c r="P47" s="40"/>
      <c r="Q47" s="7"/>
      <c r="R47" s="7"/>
    </row>
    <row r="48" spans="1:18" ht="12.75" customHeight="1" x14ac:dyDescent="0.2">
      <c r="A48" s="1"/>
      <c r="B48" s="1" t="s">
        <v>130</v>
      </c>
      <c r="C48" s="1"/>
      <c r="D48" s="40"/>
      <c r="E48" s="40"/>
      <c r="F48" s="48">
        <f>'17. Balance Sheet (3)'!I48</f>
        <v>0</v>
      </c>
      <c r="G48" s="48"/>
      <c r="H48" s="48"/>
      <c r="I48" s="180">
        <f>I45+I46-I47</f>
        <v>0</v>
      </c>
      <c r="J48" s="40"/>
      <c r="K48" s="40"/>
      <c r="L48" s="40"/>
      <c r="M48" s="40"/>
      <c r="N48" s="40"/>
      <c r="O48" s="40"/>
      <c r="P48" s="40"/>
    </row>
    <row r="49" spans="1:18" ht="12.75" customHeight="1" thickBot="1" x14ac:dyDescent="0.25">
      <c r="A49" s="1"/>
      <c r="B49" s="1"/>
      <c r="C49" s="1"/>
      <c r="D49" s="40"/>
      <c r="E49" s="40"/>
      <c r="F49" s="52">
        <f>'17. Balance Sheet (3)'!I49</f>
        <v>0</v>
      </c>
      <c r="G49" s="96"/>
      <c r="H49" s="48"/>
      <c r="I49" s="178"/>
      <c r="J49" s="40"/>
      <c r="K49" s="40"/>
      <c r="L49" s="40"/>
      <c r="M49" s="40"/>
      <c r="N49" s="40"/>
      <c r="O49" s="40"/>
      <c r="P49" s="40"/>
    </row>
    <row r="50" spans="1:18" ht="16.350000000000001" customHeight="1" thickBot="1" x14ac:dyDescent="0.25">
      <c r="A50" s="1" t="s">
        <v>151</v>
      </c>
      <c r="B50" s="1"/>
      <c r="C50" s="1"/>
      <c r="D50" s="40"/>
      <c r="E50" s="40"/>
      <c r="F50" s="60">
        <f>'17. Balance Sheet (3)'!I50</f>
        <v>0</v>
      </c>
      <c r="G50" s="96"/>
      <c r="H50" s="48"/>
      <c r="I50" s="181">
        <f>I48</f>
        <v>0</v>
      </c>
      <c r="J50" s="40"/>
      <c r="K50" s="40"/>
      <c r="L50" s="40"/>
      <c r="M50" s="40"/>
      <c r="N50" s="40"/>
      <c r="O50" s="40"/>
      <c r="P50" s="40"/>
    </row>
    <row r="51" spans="1:18" ht="12.75" customHeight="1" thickTop="1" x14ac:dyDescent="0.2">
      <c r="A51" s="1"/>
      <c r="B51" s="1"/>
      <c r="C51" s="1"/>
      <c r="D51" s="40"/>
      <c r="E51" s="40"/>
      <c r="F51" s="40"/>
      <c r="G51" s="40"/>
      <c r="H51" s="40"/>
      <c r="I51" s="173"/>
      <c r="J51" s="40"/>
      <c r="K51" s="40"/>
      <c r="L51" s="40"/>
      <c r="M51" s="40"/>
      <c r="N51" s="40"/>
      <c r="O51" s="40"/>
      <c r="P51" s="40"/>
    </row>
    <row r="52" spans="1:18" ht="12.75" customHeight="1" x14ac:dyDescent="0.2">
      <c r="A52" s="1"/>
      <c r="B52" s="1"/>
      <c r="C52" s="1"/>
      <c r="D52" s="40"/>
      <c r="E52" s="40"/>
      <c r="F52" s="40"/>
      <c r="G52" s="40"/>
      <c r="H52" s="40"/>
      <c r="I52" s="173"/>
      <c r="J52" s="40"/>
      <c r="K52" s="40"/>
      <c r="L52" s="40"/>
      <c r="M52" s="40"/>
      <c r="N52" s="40"/>
      <c r="O52" s="40"/>
      <c r="P52" s="40"/>
    </row>
    <row r="53" spans="1:18" ht="12.75" customHeight="1" x14ac:dyDescent="0.2">
      <c r="A53" s="1"/>
      <c r="B53" s="1"/>
      <c r="C53" s="1"/>
      <c r="D53" s="40"/>
      <c r="E53" s="40"/>
      <c r="F53" s="98" t="str">
        <f>IF(F29=F50,"Statement Balances","Does Not Balance")</f>
        <v>Statement Balances</v>
      </c>
      <c r="G53" s="40"/>
      <c r="H53" s="40"/>
      <c r="I53" s="236" t="str">
        <f>IF(I29-I50=0,"Statement Balances","Does Not Balance")</f>
        <v>Statement Balances</v>
      </c>
      <c r="J53" s="40"/>
      <c r="K53" s="102"/>
      <c r="L53" s="40"/>
      <c r="M53" s="40"/>
      <c r="N53" s="40"/>
      <c r="O53" s="40"/>
      <c r="P53" s="40"/>
    </row>
    <row r="54" spans="1:18" ht="12.75" customHeight="1" x14ac:dyDescent="0.2">
      <c r="A54" s="1"/>
      <c r="B54" s="1"/>
      <c r="C54" s="1"/>
      <c r="D54" s="40"/>
      <c r="E54" s="40"/>
      <c r="F54" s="40"/>
      <c r="G54" s="40"/>
      <c r="H54" s="40"/>
      <c r="I54" s="173"/>
      <c r="J54" s="40"/>
      <c r="K54" s="40"/>
      <c r="L54" s="40"/>
      <c r="M54" s="40"/>
      <c r="N54" s="40"/>
      <c r="O54" s="40"/>
      <c r="P54" s="40"/>
    </row>
    <row r="55" spans="1:18" ht="12.75" customHeight="1" x14ac:dyDescent="0.2">
      <c r="A55" s="1"/>
      <c r="B55" s="1"/>
      <c r="C55" s="1"/>
      <c r="D55" s="40"/>
      <c r="E55" s="40"/>
      <c r="F55" s="40"/>
      <c r="G55" s="40"/>
      <c r="H55" s="40"/>
      <c r="I55" s="173"/>
      <c r="J55" s="40"/>
      <c r="K55" s="40"/>
      <c r="L55" s="40"/>
      <c r="M55" s="40"/>
      <c r="N55" s="40"/>
      <c r="O55" s="40"/>
      <c r="P55" s="40"/>
    </row>
    <row r="56" spans="1:18" ht="12.75" customHeight="1" x14ac:dyDescent="0.2">
      <c r="I56" s="172"/>
    </row>
    <row r="57" spans="1:18" ht="12.75" customHeight="1" x14ac:dyDescent="0.2">
      <c r="I57" s="172"/>
    </row>
    <row r="58" spans="1:18" ht="12.75" customHeight="1" x14ac:dyDescent="0.2">
      <c r="E58" s="18"/>
      <c r="F58" s="18"/>
      <c r="G58" s="18"/>
      <c r="H58" s="18"/>
      <c r="I58" s="183"/>
      <c r="J58" s="18"/>
      <c r="K58" s="18"/>
      <c r="L58" s="18"/>
      <c r="M58" s="18"/>
      <c r="N58" s="18"/>
      <c r="O58" s="18"/>
      <c r="P58" s="18"/>
      <c r="Q58" s="18"/>
      <c r="R58" s="18"/>
    </row>
    <row r="59" spans="1:18" ht="12.75" customHeight="1" x14ac:dyDescent="0.2">
      <c r="E59" s="18"/>
      <c r="F59" s="18"/>
      <c r="G59" s="18"/>
      <c r="H59" s="18"/>
      <c r="I59" s="183"/>
      <c r="J59" s="18"/>
      <c r="K59" s="18"/>
      <c r="L59" s="18"/>
      <c r="M59" s="18"/>
      <c r="N59" s="18"/>
      <c r="O59" s="18"/>
      <c r="P59" s="18"/>
      <c r="Q59" s="18"/>
      <c r="R59" s="18"/>
    </row>
    <row r="60" spans="1:18" ht="12.75" customHeight="1" x14ac:dyDescent="0.2">
      <c r="E60" s="18"/>
      <c r="F60" s="18"/>
      <c r="G60" s="18"/>
      <c r="H60" s="18"/>
      <c r="I60" s="183"/>
      <c r="J60" s="18"/>
      <c r="K60" s="18"/>
      <c r="L60" s="18"/>
      <c r="M60" s="18"/>
      <c r="N60" s="18"/>
      <c r="O60" s="18"/>
      <c r="P60" s="18"/>
      <c r="Q60" s="18"/>
      <c r="R60" s="18"/>
    </row>
    <row r="61" spans="1:18" ht="12.75" customHeight="1" x14ac:dyDescent="0.2">
      <c r="D61" s="7"/>
      <c r="E61" s="18"/>
      <c r="F61" s="18"/>
      <c r="G61" s="18"/>
      <c r="H61" s="18"/>
      <c r="I61" s="183"/>
      <c r="J61" s="18"/>
      <c r="K61" s="18"/>
      <c r="L61" s="18"/>
      <c r="M61" s="18"/>
      <c r="N61" s="18"/>
      <c r="O61" s="18"/>
      <c r="P61" s="18"/>
      <c r="Q61" s="18"/>
      <c r="R61" s="18"/>
    </row>
    <row r="62" spans="1:18" ht="12.75" customHeight="1" x14ac:dyDescent="0.2">
      <c r="D62" s="7"/>
      <c r="E62" s="18"/>
      <c r="F62" s="18"/>
      <c r="G62" s="18"/>
      <c r="H62" s="18"/>
      <c r="I62" s="183"/>
      <c r="J62" s="18"/>
      <c r="K62" s="18"/>
      <c r="L62" s="18"/>
      <c r="M62" s="18"/>
      <c r="N62" s="18"/>
      <c r="O62" s="18"/>
      <c r="P62" s="18"/>
      <c r="Q62" s="18"/>
      <c r="R62" s="18"/>
    </row>
    <row r="63" spans="1:18" ht="12.75" customHeight="1" x14ac:dyDescent="0.2">
      <c r="D63" s="7"/>
      <c r="E63" s="18"/>
      <c r="F63" s="18"/>
      <c r="G63" s="18"/>
      <c r="H63" s="18"/>
      <c r="I63" s="183"/>
      <c r="J63" s="18"/>
      <c r="K63" s="18"/>
      <c r="L63" s="18"/>
      <c r="M63" s="18"/>
      <c r="N63" s="18"/>
      <c r="O63" s="18"/>
      <c r="P63" s="18"/>
      <c r="Q63" s="18"/>
      <c r="R63" s="18"/>
    </row>
    <row r="64" spans="1:18" ht="12.75" customHeight="1" x14ac:dyDescent="0.2">
      <c r="D64" s="7"/>
      <c r="E64" s="18"/>
      <c r="F64" s="18"/>
      <c r="G64" s="18"/>
      <c r="H64" s="18"/>
      <c r="I64" s="18"/>
      <c r="J64" s="18"/>
      <c r="K64" s="18"/>
      <c r="L64" s="18"/>
      <c r="M64" s="18"/>
      <c r="N64" s="18"/>
      <c r="O64" s="18"/>
      <c r="P64" s="18"/>
      <c r="Q64" s="18"/>
      <c r="R64" s="18"/>
    </row>
    <row r="65" spans="4:18" ht="12.75" customHeight="1" x14ac:dyDescent="0.2">
      <c r="D65" s="7"/>
      <c r="E65" s="18"/>
      <c r="F65" s="18"/>
      <c r="G65" s="18"/>
      <c r="H65" s="18"/>
      <c r="I65" s="18"/>
      <c r="J65" s="18"/>
      <c r="K65" s="18"/>
      <c r="L65" s="18"/>
      <c r="M65" s="18"/>
      <c r="N65" s="18"/>
      <c r="O65" s="18"/>
      <c r="P65" s="18"/>
      <c r="Q65" s="18"/>
      <c r="R65" s="18"/>
    </row>
    <row r="66" spans="4:18" ht="12.75" customHeight="1" x14ac:dyDescent="0.2">
      <c r="E66" s="18"/>
      <c r="F66" s="18"/>
      <c r="G66" s="18"/>
      <c r="H66" s="18"/>
      <c r="I66" s="18"/>
      <c r="J66" s="18"/>
      <c r="K66" s="18"/>
      <c r="L66" s="18"/>
      <c r="M66" s="18"/>
      <c r="N66" s="18"/>
      <c r="O66" s="18"/>
      <c r="P66" s="18"/>
      <c r="Q66" s="18"/>
      <c r="R66" s="18"/>
    </row>
    <row r="67" spans="4:18" ht="12.75" customHeight="1" x14ac:dyDescent="0.2">
      <c r="E67" s="18"/>
      <c r="F67" s="18"/>
      <c r="G67" s="18"/>
      <c r="H67" s="18"/>
      <c r="I67" s="18"/>
      <c r="J67" s="18"/>
      <c r="K67" s="18"/>
      <c r="L67" s="18"/>
      <c r="M67" s="18"/>
      <c r="N67" s="18"/>
      <c r="O67" s="18"/>
      <c r="P67" s="18"/>
      <c r="Q67" s="18"/>
      <c r="R67" s="18"/>
    </row>
    <row r="68" spans="4:18" ht="12.75" customHeight="1" x14ac:dyDescent="0.2">
      <c r="E68" s="18"/>
      <c r="F68" s="18"/>
      <c r="G68" s="18"/>
      <c r="H68" s="18"/>
      <c r="I68" s="18"/>
      <c r="J68" s="18"/>
      <c r="K68" s="18"/>
      <c r="L68" s="18"/>
      <c r="M68" s="18"/>
      <c r="N68" s="18"/>
      <c r="O68" s="18"/>
      <c r="P68" s="18"/>
      <c r="Q68" s="18"/>
      <c r="R68" s="18"/>
    </row>
    <row r="69" spans="4:18" ht="12.75" customHeight="1" x14ac:dyDescent="0.2">
      <c r="E69" s="18"/>
      <c r="F69" s="18"/>
      <c r="G69" s="18"/>
      <c r="H69" s="18"/>
      <c r="I69" s="18"/>
      <c r="J69" s="18"/>
      <c r="K69" s="18"/>
      <c r="L69" s="18"/>
      <c r="M69" s="18"/>
      <c r="N69" s="18"/>
      <c r="O69" s="18"/>
      <c r="P69" s="18"/>
      <c r="Q69" s="18"/>
      <c r="R69" s="18"/>
    </row>
    <row r="70" spans="4:18" ht="12.75" customHeight="1" x14ac:dyDescent="0.2"/>
    <row r="71" spans="4:18" ht="12.75" customHeight="1" x14ac:dyDescent="0.2"/>
    <row r="72" spans="4:18" ht="12.75" customHeight="1" x14ac:dyDescent="0.2"/>
    <row r="73" spans="4:18" ht="12.75" customHeight="1" x14ac:dyDescent="0.2"/>
    <row r="74" spans="4:18" ht="12.75" customHeight="1" x14ac:dyDescent="0.2"/>
    <row r="75" spans="4:18" ht="12.75" customHeight="1" x14ac:dyDescent="0.2"/>
    <row r="76" spans="4:18" ht="12.75" customHeight="1" x14ac:dyDescent="0.2"/>
    <row r="77" spans="4:18" ht="12.75" customHeight="1" x14ac:dyDescent="0.2"/>
    <row r="78" spans="4:18" ht="12.75" customHeight="1" x14ac:dyDescent="0.2"/>
    <row r="79" spans="4:18" ht="12.75" customHeight="1" x14ac:dyDescent="0.2"/>
    <row r="80" spans="4:18"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sheetData>
  <pageMargins left="0.7" right="0.7" top="0.75" bottom="0.75" header="0.3" footer="0.3"/>
  <pageSetup orientation="portrai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367EA-0236-4042-8092-33E1151B0000}">
  <dimension ref="A1:S96"/>
  <sheetViews>
    <sheetView showGridLines="0" topLeftCell="B35" zoomScale="90" zoomScaleNormal="90" workbookViewId="0">
      <selection activeCell="B71" sqref="B71"/>
    </sheetView>
  </sheetViews>
  <sheetFormatPr defaultColWidth="9" defaultRowHeight="12" outlineLevelRow="1" x14ac:dyDescent="0.2"/>
  <cols>
    <col min="1" max="3" width="3" style="6" customWidth="1"/>
    <col min="4" max="4" width="22.85546875" customWidth="1"/>
    <col min="5" max="10" width="12.140625" bestFit="1" customWidth="1"/>
    <col min="11" max="15" width="13.5703125" bestFit="1" customWidth="1"/>
    <col min="16" max="16" width="13.85546875" bestFit="1" customWidth="1"/>
    <col min="17" max="17" width="15.85546875" customWidth="1"/>
  </cols>
  <sheetData>
    <row r="1" spans="1:17" ht="15.75" x14ac:dyDescent="0.25">
      <c r="A1" s="5" t="str">
        <f>'1. Required Start-Up Funds'!A1</f>
        <v>Template</v>
      </c>
    </row>
    <row r="2" spans="1:17" ht="15.75" x14ac:dyDescent="0.25">
      <c r="A2" s="5" t="s">
        <v>349</v>
      </c>
    </row>
    <row r="3" spans="1:17" ht="12.75" customHeight="1" x14ac:dyDescent="0.2">
      <c r="A3" s="1"/>
      <c r="B3" s="1"/>
      <c r="C3" s="1"/>
      <c r="D3" s="40"/>
      <c r="E3" s="40"/>
      <c r="F3" s="40"/>
      <c r="G3" s="40"/>
      <c r="H3" s="40"/>
      <c r="I3" s="40"/>
      <c r="J3" s="40"/>
      <c r="K3" s="40"/>
      <c r="L3" s="40"/>
      <c r="M3" s="40"/>
      <c r="N3" s="40"/>
      <c r="O3" s="40"/>
      <c r="P3" s="40"/>
      <c r="Q3" s="40"/>
    </row>
    <row r="4" spans="1:17" ht="12.75" customHeight="1" x14ac:dyDescent="0.2">
      <c r="A4" s="1"/>
      <c r="B4" s="1"/>
      <c r="C4" s="1"/>
      <c r="D4" s="40"/>
      <c r="E4" s="40"/>
      <c r="F4" s="40"/>
      <c r="G4" s="40"/>
      <c r="H4" s="40"/>
      <c r="I4" s="40"/>
      <c r="J4" s="40"/>
      <c r="K4" s="40"/>
      <c r="L4" s="40"/>
      <c r="M4" s="40"/>
      <c r="N4" s="40"/>
      <c r="O4" s="40"/>
      <c r="P4" s="40"/>
      <c r="Q4" s="40"/>
    </row>
    <row r="5" spans="1:17" ht="12.75" customHeight="1" x14ac:dyDescent="0.2">
      <c r="A5" s="1"/>
      <c r="B5" s="1"/>
      <c r="C5" s="1"/>
      <c r="D5" s="40"/>
      <c r="E5" s="40"/>
      <c r="F5" s="40"/>
      <c r="G5" s="40"/>
      <c r="H5" s="40"/>
      <c r="I5" s="40"/>
      <c r="J5" s="40"/>
      <c r="K5" s="40"/>
      <c r="L5" s="40"/>
      <c r="M5" s="40"/>
      <c r="N5" s="40"/>
      <c r="O5" s="40"/>
      <c r="P5" s="40"/>
      <c r="Q5" s="40"/>
    </row>
    <row r="6" spans="1:17" ht="12.75" customHeight="1" thickBot="1" x14ac:dyDescent="0.25">
      <c r="A6" s="1"/>
      <c r="B6" s="1"/>
      <c r="C6" s="1"/>
      <c r="D6" s="40"/>
      <c r="E6" s="43" t="str">
        <f>'4. Projected Sales Forecast'!H6</f>
        <v>Month 1</v>
      </c>
      <c r="F6" s="43" t="str">
        <f>'4. Projected Sales Forecast'!I6</f>
        <v>Month 2</v>
      </c>
      <c r="G6" s="43" t="str">
        <f>'4. Projected Sales Forecast'!J6</f>
        <v>Month 3</v>
      </c>
      <c r="H6" s="43" t="str">
        <f>'4. Projected Sales Forecast'!K6</f>
        <v>Month 4</v>
      </c>
      <c r="I6" s="43" t="str">
        <f>'4. Projected Sales Forecast'!L6</f>
        <v>Month 5</v>
      </c>
      <c r="J6" s="43" t="str">
        <f>'4. Projected Sales Forecast'!M6</f>
        <v>Month 6</v>
      </c>
      <c r="K6" s="43" t="str">
        <f>'4. Projected Sales Forecast'!N6</f>
        <v>Month 7</v>
      </c>
      <c r="L6" s="43" t="str">
        <f>'4. Projected Sales Forecast'!O6</f>
        <v>Month 8</v>
      </c>
      <c r="M6" s="43" t="str">
        <f>'4. Projected Sales Forecast'!P6</f>
        <v>Month 9</v>
      </c>
      <c r="N6" s="43" t="str">
        <f>'4. Projected Sales Forecast'!Q6</f>
        <v>Month 10</v>
      </c>
      <c r="O6" s="43" t="str">
        <f>'4. Projected Sales Forecast'!R6</f>
        <v>Month 11</v>
      </c>
      <c r="P6" s="43" t="str">
        <f>'4. Projected Sales Forecast'!S6</f>
        <v>Month 12</v>
      </c>
      <c r="Q6" s="43" t="s">
        <v>2</v>
      </c>
    </row>
    <row r="7" spans="1:17" ht="12.75" customHeight="1" thickTop="1" x14ac:dyDescent="0.2">
      <c r="A7" s="1"/>
      <c r="B7" s="1"/>
      <c r="C7" s="1"/>
      <c r="D7" s="40"/>
      <c r="E7" s="40"/>
      <c r="F7" s="40"/>
      <c r="G7" s="40"/>
      <c r="H7" s="40"/>
      <c r="I7" s="40"/>
      <c r="J7" s="40"/>
      <c r="K7" s="40"/>
      <c r="L7" s="40"/>
      <c r="M7" s="40"/>
      <c r="N7" s="40"/>
      <c r="O7" s="40"/>
      <c r="P7" s="40"/>
      <c r="Q7" s="40"/>
    </row>
    <row r="8" spans="1:17" ht="12.75" customHeight="1" outlineLevel="1" x14ac:dyDescent="0.2">
      <c r="A8" s="1" t="s">
        <v>80</v>
      </c>
      <c r="B8" s="1"/>
      <c r="C8" s="1"/>
      <c r="D8" s="40"/>
      <c r="E8" s="40"/>
      <c r="F8" s="40"/>
      <c r="G8" s="40"/>
      <c r="H8" s="40"/>
      <c r="I8" s="40"/>
      <c r="J8" s="40"/>
      <c r="K8" s="40"/>
      <c r="L8" s="40"/>
      <c r="M8" s="40"/>
      <c r="N8" s="40"/>
      <c r="O8" s="40"/>
      <c r="P8" s="40"/>
      <c r="Q8" s="40"/>
    </row>
    <row r="9" spans="1:17" ht="12.75" customHeight="1" outlineLevel="1" x14ac:dyDescent="0.2">
      <c r="A9" s="1"/>
      <c r="B9" s="1" t="str">
        <f>'4. Projected Sales Forecast'!A8</f>
        <v>Revenue Channel 1</v>
      </c>
      <c r="C9" s="1"/>
      <c r="D9" s="40"/>
      <c r="E9" s="48">
        <f>'4. Projected Sales Forecast'!$E$9*'4. Projected Sales Forecast'!H18</f>
        <v>0</v>
      </c>
      <c r="F9" s="48">
        <f>'4. Projected Sales Forecast'!$E$9*'4. Projected Sales Forecast'!I18</f>
        <v>0</v>
      </c>
      <c r="G9" s="48">
        <f>'4. Projected Sales Forecast'!$E$9*'4. Projected Sales Forecast'!J18</f>
        <v>0</v>
      </c>
      <c r="H9" s="48">
        <f>'4. Projected Sales Forecast'!$E$9*'4. Projected Sales Forecast'!K18</f>
        <v>0</v>
      </c>
      <c r="I9" s="48">
        <f>'4. Projected Sales Forecast'!$E$9*'4. Projected Sales Forecast'!L18</f>
        <v>0</v>
      </c>
      <c r="J9" s="48">
        <f>'4. Projected Sales Forecast'!$E$9*'4. Projected Sales Forecast'!M18</f>
        <v>0</v>
      </c>
      <c r="K9" s="48">
        <f>'4. Projected Sales Forecast'!$E$9*'4. Projected Sales Forecast'!N18</f>
        <v>0</v>
      </c>
      <c r="L9" s="48">
        <f>'4. Projected Sales Forecast'!$E$9*'4. Projected Sales Forecast'!O18</f>
        <v>0</v>
      </c>
      <c r="M9" s="48">
        <f>'4. Projected Sales Forecast'!$E$9*'4. Projected Sales Forecast'!P18</f>
        <v>0</v>
      </c>
      <c r="N9" s="48">
        <f>'4. Projected Sales Forecast'!$E$9*'4. Projected Sales Forecast'!Q18</f>
        <v>0</v>
      </c>
      <c r="O9" s="48">
        <f>'4. Projected Sales Forecast'!$E$9*'4. Projected Sales Forecast'!R18</f>
        <v>0</v>
      </c>
      <c r="P9" s="48">
        <f>'4. Projected Sales Forecast'!$E$9*'4. Projected Sales Forecast'!S18</f>
        <v>0</v>
      </c>
      <c r="Q9" s="56">
        <f t="shared" ref="Q9:Q14" si="0">SUM(E9:P9)</f>
        <v>0</v>
      </c>
    </row>
    <row r="10" spans="1:17" ht="12.75" customHeight="1" outlineLevel="1" x14ac:dyDescent="0.2">
      <c r="A10" s="1"/>
      <c r="B10" s="1" t="str">
        <f>'4. Projected Sales Forecast'!A32</f>
        <v>Revenue Channel 2</v>
      </c>
      <c r="C10" s="1"/>
      <c r="D10" s="40"/>
      <c r="E10" s="48">
        <f>'4. Projected Sales Forecast'!$E$33*'4. Projected Sales Forecast'!H42</f>
        <v>0</v>
      </c>
      <c r="F10" s="48">
        <f>'4. Projected Sales Forecast'!$E$33*'4. Projected Sales Forecast'!I42</f>
        <v>0</v>
      </c>
      <c r="G10" s="48">
        <f>'4. Projected Sales Forecast'!$E$33*'4. Projected Sales Forecast'!J42</f>
        <v>0</v>
      </c>
      <c r="H10" s="48">
        <f>'4. Projected Sales Forecast'!$E$33*'4. Projected Sales Forecast'!K42</f>
        <v>0</v>
      </c>
      <c r="I10" s="48">
        <f>'4. Projected Sales Forecast'!$E$33*'4. Projected Sales Forecast'!L42</f>
        <v>0</v>
      </c>
      <c r="J10" s="48">
        <f>'4. Projected Sales Forecast'!$E$33*'4. Projected Sales Forecast'!M42</f>
        <v>0</v>
      </c>
      <c r="K10" s="48">
        <f>'4. Projected Sales Forecast'!$E$33*'4. Projected Sales Forecast'!N42</f>
        <v>0</v>
      </c>
      <c r="L10" s="48">
        <f>'4. Projected Sales Forecast'!$E$33*'4. Projected Sales Forecast'!O42</f>
        <v>0</v>
      </c>
      <c r="M10" s="48">
        <f>'4. Projected Sales Forecast'!$E$33*'4. Projected Sales Forecast'!P42</f>
        <v>0</v>
      </c>
      <c r="N10" s="48">
        <f>'4. Projected Sales Forecast'!$E$33*'4. Projected Sales Forecast'!Q42</f>
        <v>0</v>
      </c>
      <c r="O10" s="48">
        <f>'4. Projected Sales Forecast'!$E$33*'4. Projected Sales Forecast'!R42</f>
        <v>0</v>
      </c>
      <c r="P10" s="48">
        <f>'4. Projected Sales Forecast'!$E$33*'4. Projected Sales Forecast'!S42</f>
        <v>0</v>
      </c>
      <c r="Q10" s="56">
        <f t="shared" si="0"/>
        <v>0</v>
      </c>
    </row>
    <row r="11" spans="1:17" ht="12.75" customHeight="1" outlineLevel="1" x14ac:dyDescent="0.2">
      <c r="A11" s="1"/>
      <c r="B11" s="1" t="str">
        <f>'4. Projected Sales Forecast (2)'!A8</f>
        <v>Revenue Channel 3</v>
      </c>
      <c r="C11" s="1"/>
      <c r="D11" s="40"/>
      <c r="E11" s="48">
        <f>'4. Projected Sales Forecast (2)'!$E$9*'4. Projected Sales Forecast'!H18</f>
        <v>0</v>
      </c>
      <c r="F11" s="48">
        <f>'4. Projected Sales Forecast (2)'!$E$9*'4. Projected Sales Forecast'!I18</f>
        <v>0</v>
      </c>
      <c r="G11" s="48">
        <f>'4. Projected Sales Forecast (2)'!$E$9*'4. Projected Sales Forecast'!J18</f>
        <v>0</v>
      </c>
      <c r="H11" s="48">
        <f>'4. Projected Sales Forecast (2)'!$E$9*'4. Projected Sales Forecast'!K18</f>
        <v>0</v>
      </c>
      <c r="I11" s="48">
        <f>'4. Projected Sales Forecast (2)'!$E$9*'4. Projected Sales Forecast'!L18</f>
        <v>0</v>
      </c>
      <c r="J11" s="48">
        <f>'4. Projected Sales Forecast (2)'!$E$9*'4. Projected Sales Forecast'!M18</f>
        <v>0</v>
      </c>
      <c r="K11" s="48">
        <f>'4. Projected Sales Forecast (2)'!$E$9*'4. Projected Sales Forecast'!N18</f>
        <v>0</v>
      </c>
      <c r="L11" s="48">
        <f>'4. Projected Sales Forecast (2)'!$E$9*'4. Projected Sales Forecast'!O18</f>
        <v>0</v>
      </c>
      <c r="M11" s="48">
        <f>'4. Projected Sales Forecast (2)'!$E$9*'4. Projected Sales Forecast'!P18</f>
        <v>0</v>
      </c>
      <c r="N11" s="48">
        <f>'4. Projected Sales Forecast (2)'!$E$9*'4. Projected Sales Forecast'!Q18</f>
        <v>0</v>
      </c>
      <c r="O11" s="48">
        <f>'4. Projected Sales Forecast (2)'!$E$9*'4. Projected Sales Forecast'!R18</f>
        <v>0</v>
      </c>
      <c r="P11" s="48">
        <f>'4. Projected Sales Forecast (2)'!$E$9*'4. Projected Sales Forecast'!S18</f>
        <v>0</v>
      </c>
      <c r="Q11" s="56">
        <f t="shared" si="0"/>
        <v>0</v>
      </c>
    </row>
    <row r="12" spans="1:17" ht="12.75" customHeight="1" outlineLevel="1" x14ac:dyDescent="0.2">
      <c r="A12" s="1"/>
      <c r="B12" s="1" t="str">
        <f>'4. Projected Sales Forecast (2)'!A32</f>
        <v>Revenue Channel 4</v>
      </c>
      <c r="C12" s="1"/>
      <c r="D12" s="40"/>
      <c r="E12" s="48">
        <f>'4. Projected Sales Forecast (2)'!$E$33*'4. Projected Sales Forecast'!H42</f>
        <v>0</v>
      </c>
      <c r="F12" s="48">
        <f>'4. Projected Sales Forecast (2)'!$E$33*'4. Projected Sales Forecast'!I42</f>
        <v>0</v>
      </c>
      <c r="G12" s="48">
        <f>'4. Projected Sales Forecast (2)'!$E$33*'4. Projected Sales Forecast'!J42</f>
        <v>0</v>
      </c>
      <c r="H12" s="48">
        <f>'4. Projected Sales Forecast (2)'!$E$33*'4. Projected Sales Forecast'!K42</f>
        <v>0</v>
      </c>
      <c r="I12" s="48">
        <f>'4. Projected Sales Forecast (2)'!$E$33*'4. Projected Sales Forecast'!L42</f>
        <v>0</v>
      </c>
      <c r="J12" s="48">
        <f>'4. Projected Sales Forecast (2)'!$E$33*'4. Projected Sales Forecast'!M42</f>
        <v>0</v>
      </c>
      <c r="K12" s="48">
        <f>'4. Projected Sales Forecast (2)'!$E$33*'4. Projected Sales Forecast'!N42</f>
        <v>0</v>
      </c>
      <c r="L12" s="48">
        <f>'4. Projected Sales Forecast (2)'!$E$33*'4. Projected Sales Forecast'!O42</f>
        <v>0</v>
      </c>
      <c r="M12" s="48">
        <f>'4. Projected Sales Forecast (2)'!$E$33*'4. Projected Sales Forecast'!P42</f>
        <v>0</v>
      </c>
      <c r="N12" s="48">
        <f>'4. Projected Sales Forecast (2)'!$E$33*'4. Projected Sales Forecast'!Q42</f>
        <v>0</v>
      </c>
      <c r="O12" s="48">
        <f>'4. Projected Sales Forecast (2)'!$E$33*'4. Projected Sales Forecast'!R42</f>
        <v>0</v>
      </c>
      <c r="P12" s="48">
        <f>'4. Projected Sales Forecast (2)'!$E$33*'4. Projected Sales Forecast'!S42</f>
        <v>0</v>
      </c>
      <c r="Q12" s="56">
        <f t="shared" si="0"/>
        <v>0</v>
      </c>
    </row>
    <row r="13" spans="1:17" ht="12.75" customHeight="1" outlineLevel="1" x14ac:dyDescent="0.2">
      <c r="A13" s="1"/>
      <c r="B13" s="1" t="str">
        <f>IF('5. Projected Sales Forecast (2)'!E9&gt;0,'5. Projected Sales Forecast (2)'!A8,"")</f>
        <v/>
      </c>
      <c r="C13" s="1"/>
      <c r="D13" s="40"/>
      <c r="E13" s="48" t="str">
        <f>IF('5. Projected Sales Forecast (2)'!$E$9&gt;0,'5. Projected Sales Forecast (2)'!$E$9*'5. Projected Sales Forecast (2)'!H18,"")</f>
        <v/>
      </c>
      <c r="F13" s="48" t="str">
        <f>IF('5. Projected Sales Forecast (2)'!$E$9&gt;0,'5. Projected Sales Forecast (2)'!$E$9*'5. Projected Sales Forecast (2)'!I18,"")</f>
        <v/>
      </c>
      <c r="G13" s="48" t="str">
        <f>IF('5. Projected Sales Forecast (2)'!$E$9&gt;0,'5. Projected Sales Forecast (2)'!$E$9*'5. Projected Sales Forecast (2)'!J18,"")</f>
        <v/>
      </c>
      <c r="H13" s="48" t="str">
        <f>IF('5. Projected Sales Forecast (2)'!$E$9&gt;0,'5. Projected Sales Forecast (2)'!$E$9*'5. Projected Sales Forecast (2)'!K18,"")</f>
        <v/>
      </c>
      <c r="I13" s="48" t="str">
        <f>IF('5. Projected Sales Forecast (2)'!$E$9&gt;0,'5. Projected Sales Forecast (2)'!$E$9*'5. Projected Sales Forecast (2)'!L18,"")</f>
        <v/>
      </c>
      <c r="J13" s="48" t="str">
        <f>IF('5. Projected Sales Forecast (2)'!$E$9&gt;0,'5. Projected Sales Forecast (2)'!$E$9*'5. Projected Sales Forecast (2)'!M18,"")</f>
        <v/>
      </c>
      <c r="K13" s="48" t="str">
        <f>IF('5. Projected Sales Forecast (2)'!$E$9&gt;0,'5. Projected Sales Forecast (2)'!$E$9*'5. Projected Sales Forecast (2)'!N18,"")</f>
        <v/>
      </c>
      <c r="L13" s="48" t="str">
        <f>IF('5. Projected Sales Forecast (2)'!$E$9&gt;0,'5. Projected Sales Forecast (2)'!$E$9*'5. Projected Sales Forecast (2)'!O18,"")</f>
        <v/>
      </c>
      <c r="M13" s="48" t="str">
        <f>IF('5. Projected Sales Forecast (2)'!$E$9&gt;0,'5. Projected Sales Forecast (2)'!$E$9*'5. Projected Sales Forecast (2)'!P18,"")</f>
        <v/>
      </c>
      <c r="N13" s="48" t="str">
        <f>IF('5. Projected Sales Forecast (2)'!$E$9&gt;0,'5. Projected Sales Forecast (2)'!$E$9*'5. Projected Sales Forecast (2)'!Q18,"")</f>
        <v/>
      </c>
      <c r="O13" s="48" t="str">
        <f>IF('5. Projected Sales Forecast (2)'!$E$9&gt;0,'5. Projected Sales Forecast (2)'!$E$9*'5. Projected Sales Forecast (2)'!R18,"")</f>
        <v/>
      </c>
      <c r="P13" s="48" t="str">
        <f>IF('5. Projected Sales Forecast (2)'!$E$9&gt;0,'5. Projected Sales Forecast (2)'!$E$9*'5. Projected Sales Forecast (2)'!S18,"")</f>
        <v/>
      </c>
      <c r="Q13" s="56">
        <f t="shared" si="0"/>
        <v>0</v>
      </c>
    </row>
    <row r="14" spans="1:17" ht="12.75" customHeight="1" outlineLevel="1" thickBot="1" x14ac:dyDescent="0.25">
      <c r="A14" s="1"/>
      <c r="B14" s="1" t="str">
        <f>IF('5. Projected Sales Forecast (2)'!E33&gt;0,'5. Projected Sales Forecast (2)'!A32,"")</f>
        <v/>
      </c>
      <c r="C14" s="1"/>
      <c r="D14" s="40"/>
      <c r="E14" s="52" t="str">
        <f>IF('5. Projected Sales Forecast (2)'!$E$33&gt;0,'5. Projected Sales Forecast (2)'!$E$33*'5. Projected Sales Forecast (2)'!H42,"")</f>
        <v/>
      </c>
      <c r="F14" s="52" t="str">
        <f>IF('5. Projected Sales Forecast (2)'!$E$33&gt;0,'5. Projected Sales Forecast (2)'!$E$33*'5. Projected Sales Forecast (2)'!I42,"")</f>
        <v/>
      </c>
      <c r="G14" s="52" t="str">
        <f>IF('5. Projected Sales Forecast (2)'!$E$33&gt;0,'5. Projected Sales Forecast (2)'!$E$33*'5. Projected Sales Forecast (2)'!J42,"")</f>
        <v/>
      </c>
      <c r="H14" s="52" t="str">
        <f>IF('5. Projected Sales Forecast (2)'!$E$33&gt;0,'5. Projected Sales Forecast (2)'!$E$33*'5. Projected Sales Forecast (2)'!K42,"")</f>
        <v/>
      </c>
      <c r="I14" s="52" t="str">
        <f>IF('5. Projected Sales Forecast (2)'!$E$33&gt;0,'5. Projected Sales Forecast (2)'!$E$33*'5. Projected Sales Forecast (2)'!L42,"")</f>
        <v/>
      </c>
      <c r="J14" s="52" t="str">
        <f>IF('5. Projected Sales Forecast (2)'!$E$33&gt;0,'5. Projected Sales Forecast (2)'!$E$33*'5. Projected Sales Forecast (2)'!M42,"")</f>
        <v/>
      </c>
      <c r="K14" s="52" t="str">
        <f>IF('5. Projected Sales Forecast (2)'!$E$33&gt;0,'5. Projected Sales Forecast (2)'!$E$33*'5. Projected Sales Forecast (2)'!N42,"")</f>
        <v/>
      </c>
      <c r="L14" s="52" t="str">
        <f>IF('5. Projected Sales Forecast (2)'!$E$33&gt;0,'5. Projected Sales Forecast (2)'!$E$33*'5. Projected Sales Forecast (2)'!O42,"")</f>
        <v/>
      </c>
      <c r="M14" s="52" t="str">
        <f>IF('5. Projected Sales Forecast (2)'!$E$33&gt;0,'5. Projected Sales Forecast (2)'!$E$33*'5. Projected Sales Forecast (2)'!P42,"")</f>
        <v/>
      </c>
      <c r="N14" s="52" t="str">
        <f>IF('5. Projected Sales Forecast (2)'!$E$33&gt;0,'5. Projected Sales Forecast (2)'!$E$33*'5. Projected Sales Forecast (2)'!Q42,"")</f>
        <v/>
      </c>
      <c r="O14" s="52" t="str">
        <f>IF('5. Projected Sales Forecast (2)'!$E$33&gt;0,'5. Projected Sales Forecast (2)'!$E$33*'5. Projected Sales Forecast (2)'!R42,"")</f>
        <v/>
      </c>
      <c r="P14" s="52" t="str">
        <f>IF('5. Projected Sales Forecast (2)'!$E$33&gt;0,'5. Projected Sales Forecast (2)'!$E$33*'5. Projected Sales Forecast (2)'!S42,"")</f>
        <v/>
      </c>
      <c r="Q14" s="99">
        <f t="shared" si="0"/>
        <v>0</v>
      </c>
    </row>
    <row r="15" spans="1:17" ht="12.75" customHeight="1" x14ac:dyDescent="0.2">
      <c r="A15" s="1" t="s">
        <v>81</v>
      </c>
      <c r="B15" s="1"/>
      <c r="C15" s="1"/>
      <c r="D15" s="40"/>
      <c r="E15" s="56">
        <f t="shared" ref="E15:Q15" si="1">SUM(E9:E14)</f>
        <v>0</v>
      </c>
      <c r="F15" s="56">
        <f t="shared" si="1"/>
        <v>0</v>
      </c>
      <c r="G15" s="56">
        <f t="shared" si="1"/>
        <v>0</v>
      </c>
      <c r="H15" s="56">
        <f t="shared" si="1"/>
        <v>0</v>
      </c>
      <c r="I15" s="56">
        <f t="shared" si="1"/>
        <v>0</v>
      </c>
      <c r="J15" s="56">
        <f t="shared" si="1"/>
        <v>0</v>
      </c>
      <c r="K15" s="56">
        <f t="shared" si="1"/>
        <v>0</v>
      </c>
      <c r="L15" s="56">
        <f t="shared" si="1"/>
        <v>0</v>
      </c>
      <c r="M15" s="56">
        <f t="shared" si="1"/>
        <v>0</v>
      </c>
      <c r="N15" s="56">
        <f t="shared" si="1"/>
        <v>0</v>
      </c>
      <c r="O15" s="56">
        <f t="shared" si="1"/>
        <v>0</v>
      </c>
      <c r="P15" s="56">
        <f t="shared" si="1"/>
        <v>0</v>
      </c>
      <c r="Q15" s="56">
        <f t="shared" si="1"/>
        <v>0</v>
      </c>
    </row>
    <row r="16" spans="1:17" ht="12.75" customHeight="1" x14ac:dyDescent="0.2">
      <c r="A16" s="1"/>
      <c r="B16" s="1"/>
      <c r="C16" s="1"/>
      <c r="D16" s="40"/>
      <c r="E16" s="40"/>
      <c r="F16" s="40"/>
      <c r="G16" s="40"/>
      <c r="H16" s="40"/>
      <c r="I16" s="40"/>
      <c r="J16" s="40"/>
      <c r="K16" s="40"/>
      <c r="L16" s="40"/>
      <c r="M16" s="40"/>
      <c r="N16" s="40"/>
      <c r="O16" s="40"/>
      <c r="P16" s="40"/>
      <c r="Q16" s="40"/>
    </row>
    <row r="17" spans="1:17" ht="12.75" customHeight="1" outlineLevel="1" x14ac:dyDescent="0.2">
      <c r="A17" s="1" t="s">
        <v>82</v>
      </c>
      <c r="B17" s="1"/>
      <c r="C17" s="1"/>
      <c r="D17" s="40"/>
      <c r="E17" s="48"/>
      <c r="F17" s="48"/>
      <c r="G17" s="48"/>
      <c r="H17" s="48"/>
      <c r="I17" s="48"/>
      <c r="J17" s="48"/>
      <c r="K17" s="48"/>
      <c r="L17" s="48"/>
      <c r="M17" s="48"/>
      <c r="N17" s="48"/>
      <c r="O17" s="48"/>
      <c r="P17" s="48"/>
      <c r="Q17" s="48"/>
    </row>
    <row r="18" spans="1:17" ht="12.75" customHeight="1" outlineLevel="1" x14ac:dyDescent="0.2">
      <c r="A18" s="1"/>
      <c r="B18" s="1" t="str">
        <f t="shared" ref="B18:B23" si="2">B9</f>
        <v>Revenue Channel 1</v>
      </c>
      <c r="C18" s="1"/>
      <c r="D18" s="40"/>
      <c r="E18" s="48">
        <f>'4. Projected Sales Forecast'!$E$10*'4. Projected Sales Forecast'!H18</f>
        <v>0</v>
      </c>
      <c r="F18" s="48">
        <f>'4. Projected Sales Forecast'!$E$10*'4. Projected Sales Forecast'!I18</f>
        <v>0</v>
      </c>
      <c r="G18" s="48">
        <f>'4. Projected Sales Forecast'!$E$10*'4. Projected Sales Forecast'!J18</f>
        <v>0</v>
      </c>
      <c r="H18" s="48">
        <f>'4. Projected Sales Forecast'!$E$10*'4. Projected Sales Forecast'!K18</f>
        <v>0</v>
      </c>
      <c r="I18" s="48">
        <f>'4. Projected Sales Forecast'!$E$10*'4. Projected Sales Forecast'!L18</f>
        <v>0</v>
      </c>
      <c r="J18" s="48">
        <f>'4. Projected Sales Forecast'!$E$10*'4. Projected Sales Forecast'!M18</f>
        <v>0</v>
      </c>
      <c r="K18" s="48">
        <f>'4. Projected Sales Forecast'!$E$10*'4. Projected Sales Forecast'!N18</f>
        <v>0</v>
      </c>
      <c r="L18" s="48">
        <f>'4. Projected Sales Forecast'!$E$10*'4. Projected Sales Forecast'!O18</f>
        <v>0</v>
      </c>
      <c r="M18" s="48">
        <f>'4. Projected Sales Forecast'!$E$10*'4. Projected Sales Forecast'!P18</f>
        <v>0</v>
      </c>
      <c r="N18" s="48">
        <f>'4. Projected Sales Forecast'!$E$10*'4. Projected Sales Forecast'!Q18</f>
        <v>0</v>
      </c>
      <c r="O18" s="48">
        <f>'4. Projected Sales Forecast'!$E$10*'4. Projected Sales Forecast'!R18</f>
        <v>0</v>
      </c>
      <c r="P18" s="48">
        <f>'4. Projected Sales Forecast'!$E$10*'4. Projected Sales Forecast'!S18</f>
        <v>0</v>
      </c>
      <c r="Q18" s="48">
        <f t="shared" ref="Q18:Q23" si="3">SUM(E18:P18)</f>
        <v>0</v>
      </c>
    </row>
    <row r="19" spans="1:17" ht="12.75" customHeight="1" outlineLevel="1" x14ac:dyDescent="0.2">
      <c r="A19" s="1"/>
      <c r="B19" s="1" t="str">
        <f t="shared" si="2"/>
        <v>Revenue Channel 2</v>
      </c>
      <c r="C19" s="1"/>
      <c r="D19" s="40"/>
      <c r="E19" s="56">
        <f>'4. Projected Sales Forecast'!$E$34*'4. Projected Sales Forecast'!H42</f>
        <v>0</v>
      </c>
      <c r="F19" s="56">
        <f>'4. Projected Sales Forecast'!$E$34*'4. Projected Sales Forecast'!I42</f>
        <v>0</v>
      </c>
      <c r="G19" s="56">
        <f>'4. Projected Sales Forecast'!$E$34*'4. Projected Sales Forecast'!J42</f>
        <v>0</v>
      </c>
      <c r="H19" s="56">
        <f>'4. Projected Sales Forecast'!$E$34*'4. Projected Sales Forecast'!K42</f>
        <v>0</v>
      </c>
      <c r="I19" s="56">
        <f>'4. Projected Sales Forecast'!$E$34*'4. Projected Sales Forecast'!L42</f>
        <v>0</v>
      </c>
      <c r="J19" s="56">
        <f>'4. Projected Sales Forecast'!$E$34*'4. Projected Sales Forecast'!M42</f>
        <v>0</v>
      </c>
      <c r="K19" s="56">
        <f>'4. Projected Sales Forecast'!$E$34*'4. Projected Sales Forecast'!N42</f>
        <v>0</v>
      </c>
      <c r="L19" s="56">
        <f>'4. Projected Sales Forecast'!$E$34*'4. Projected Sales Forecast'!O42</f>
        <v>0</v>
      </c>
      <c r="M19" s="56">
        <f>'4. Projected Sales Forecast'!$E$34*'4. Projected Sales Forecast'!P42</f>
        <v>0</v>
      </c>
      <c r="N19" s="56">
        <f>'4. Projected Sales Forecast'!$E$34*'4. Projected Sales Forecast'!Q42</f>
        <v>0</v>
      </c>
      <c r="O19" s="56">
        <f>'4. Projected Sales Forecast'!$E$34*'4. Projected Sales Forecast'!R42</f>
        <v>0</v>
      </c>
      <c r="P19" s="56">
        <f>'4. Projected Sales Forecast'!$E$34*'4. Projected Sales Forecast'!S42</f>
        <v>0</v>
      </c>
      <c r="Q19" s="48">
        <f t="shared" si="3"/>
        <v>0</v>
      </c>
    </row>
    <row r="20" spans="1:17" ht="12.75" customHeight="1" outlineLevel="1" x14ac:dyDescent="0.2">
      <c r="A20" s="1"/>
      <c r="B20" s="1" t="str">
        <f t="shared" si="2"/>
        <v>Revenue Channel 3</v>
      </c>
      <c r="C20" s="1"/>
      <c r="D20" s="40"/>
      <c r="E20" s="48">
        <f>'4. Projected Sales Forecast (2)'!$E$10*'4. Projected Sales Forecast (2)'!H18</f>
        <v>0</v>
      </c>
      <c r="F20" s="48">
        <f>'4. Projected Sales Forecast (2)'!$E$10*'4. Projected Sales Forecast (2)'!I18</f>
        <v>0</v>
      </c>
      <c r="G20" s="48">
        <f>'4. Projected Sales Forecast (2)'!$E$10*'4. Projected Sales Forecast (2)'!J18</f>
        <v>0</v>
      </c>
      <c r="H20" s="48">
        <f>'4. Projected Sales Forecast (2)'!$E$10*'4. Projected Sales Forecast (2)'!K18</f>
        <v>0</v>
      </c>
      <c r="I20" s="48">
        <f>'4. Projected Sales Forecast (2)'!$E$10*'4. Projected Sales Forecast (2)'!L18</f>
        <v>0</v>
      </c>
      <c r="J20" s="48">
        <f>'4. Projected Sales Forecast (2)'!$E$10*'4. Projected Sales Forecast (2)'!M18</f>
        <v>0</v>
      </c>
      <c r="K20" s="48">
        <f>'4. Projected Sales Forecast (2)'!$E$10*'4. Projected Sales Forecast (2)'!N18</f>
        <v>0</v>
      </c>
      <c r="L20" s="48">
        <f>'4. Projected Sales Forecast (2)'!$E$10*'4. Projected Sales Forecast (2)'!O18</f>
        <v>0</v>
      </c>
      <c r="M20" s="48">
        <f>'4. Projected Sales Forecast (2)'!$E$10*'4. Projected Sales Forecast (2)'!P18</f>
        <v>0</v>
      </c>
      <c r="N20" s="48">
        <f>'4. Projected Sales Forecast (2)'!$E$10*'4. Projected Sales Forecast (2)'!Q18</f>
        <v>0</v>
      </c>
      <c r="O20" s="48">
        <f>'4. Projected Sales Forecast (2)'!$E$10*'4. Projected Sales Forecast (2)'!R18</f>
        <v>0</v>
      </c>
      <c r="P20" s="48">
        <f>'4. Projected Sales Forecast (2)'!$E$10*'4. Projected Sales Forecast (2)'!S18</f>
        <v>0</v>
      </c>
      <c r="Q20" s="48">
        <f t="shared" si="3"/>
        <v>0</v>
      </c>
    </row>
    <row r="21" spans="1:17" ht="12.75" customHeight="1" outlineLevel="1" x14ac:dyDescent="0.2">
      <c r="A21" s="1"/>
      <c r="B21" s="1" t="str">
        <f t="shared" si="2"/>
        <v>Revenue Channel 4</v>
      </c>
      <c r="C21" s="1"/>
      <c r="D21" s="40"/>
      <c r="E21" s="56">
        <f>'4. Projected Sales Forecast (2)'!$E$34*'4. Projected Sales Forecast'!H42</f>
        <v>0</v>
      </c>
      <c r="F21" s="56">
        <f>'4. Projected Sales Forecast (2)'!$E$34*'4. Projected Sales Forecast'!I42</f>
        <v>0</v>
      </c>
      <c r="G21" s="56">
        <f>'4. Projected Sales Forecast (2)'!$E$34*'4. Projected Sales Forecast'!J42</f>
        <v>0</v>
      </c>
      <c r="H21" s="56">
        <f>'4. Projected Sales Forecast (2)'!$E$34*'4. Projected Sales Forecast'!K42</f>
        <v>0</v>
      </c>
      <c r="I21" s="56">
        <f>'4. Projected Sales Forecast (2)'!$E$34*'4. Projected Sales Forecast'!L42</f>
        <v>0</v>
      </c>
      <c r="J21" s="56">
        <f>'4. Projected Sales Forecast (2)'!$E$34*'4. Projected Sales Forecast'!M42</f>
        <v>0</v>
      </c>
      <c r="K21" s="56">
        <f>'4. Projected Sales Forecast (2)'!$E$34*'4. Projected Sales Forecast'!N42</f>
        <v>0</v>
      </c>
      <c r="L21" s="56">
        <f>'4. Projected Sales Forecast (2)'!$E$34*'4. Projected Sales Forecast'!O42</f>
        <v>0</v>
      </c>
      <c r="M21" s="56">
        <f>'4. Projected Sales Forecast (2)'!$E$34*'4. Projected Sales Forecast'!P42</f>
        <v>0</v>
      </c>
      <c r="N21" s="56">
        <f>'4. Projected Sales Forecast (2)'!$E$34*'4. Projected Sales Forecast'!Q42</f>
        <v>0</v>
      </c>
      <c r="O21" s="56">
        <f>'4. Projected Sales Forecast (2)'!$E$34*'4. Projected Sales Forecast'!R42</f>
        <v>0</v>
      </c>
      <c r="P21" s="56">
        <f>'4. Projected Sales Forecast (2)'!$E$34*'4. Projected Sales Forecast'!S42</f>
        <v>0</v>
      </c>
      <c r="Q21" s="48">
        <f t="shared" si="3"/>
        <v>0</v>
      </c>
    </row>
    <row r="22" spans="1:17" ht="12.75" customHeight="1" outlineLevel="1" x14ac:dyDescent="0.2">
      <c r="A22" s="1"/>
      <c r="B22" s="1" t="str">
        <f t="shared" si="2"/>
        <v/>
      </c>
      <c r="C22" s="1"/>
      <c r="D22" s="40"/>
      <c r="E22" s="56" t="str">
        <f>IF('5. Projected Sales Forecast (2)'!$E$10&gt;0,'5. Projected Sales Forecast (2)'!$E$10*'5. Projected Sales Forecast (2)'!H18,"")</f>
        <v/>
      </c>
      <c r="F22" s="56" t="str">
        <f>IF('5. Projected Sales Forecast (2)'!$E$10&gt;0,'5. Projected Sales Forecast (2)'!$E$10*'5. Projected Sales Forecast (2)'!I18,"")</f>
        <v/>
      </c>
      <c r="G22" s="56" t="str">
        <f>IF('5. Projected Sales Forecast (2)'!$E$10&gt;0,'5. Projected Sales Forecast (2)'!$E$10*'5. Projected Sales Forecast (2)'!J18,"")</f>
        <v/>
      </c>
      <c r="H22" s="56" t="str">
        <f>IF('5. Projected Sales Forecast (2)'!$E$10&gt;0,'5. Projected Sales Forecast (2)'!$E$10*'5. Projected Sales Forecast (2)'!K18,"")</f>
        <v/>
      </c>
      <c r="I22" s="56" t="str">
        <f>IF('5. Projected Sales Forecast (2)'!$E$10&gt;0,'5. Projected Sales Forecast (2)'!$E$10*'5. Projected Sales Forecast (2)'!L18,"")</f>
        <v/>
      </c>
      <c r="J22" s="56" t="str">
        <f>IF('5. Projected Sales Forecast (2)'!$E$10&gt;0,'5. Projected Sales Forecast (2)'!$E$10*'5. Projected Sales Forecast (2)'!M18,"")</f>
        <v/>
      </c>
      <c r="K22" s="56" t="str">
        <f>IF('5. Projected Sales Forecast (2)'!$E$10&gt;0,'5. Projected Sales Forecast (2)'!$E$10*'5. Projected Sales Forecast (2)'!N18,"")</f>
        <v/>
      </c>
      <c r="L22" s="56" t="str">
        <f>IF('5. Projected Sales Forecast (2)'!$E$10&gt;0,'5. Projected Sales Forecast (2)'!$E$10*'5. Projected Sales Forecast (2)'!O18,"")</f>
        <v/>
      </c>
      <c r="M22" s="56" t="str">
        <f>IF('5. Projected Sales Forecast (2)'!$E$10&gt;0,'5. Projected Sales Forecast (2)'!$E$10*'5. Projected Sales Forecast (2)'!P18,"")</f>
        <v/>
      </c>
      <c r="N22" s="56" t="str">
        <f>IF('5. Projected Sales Forecast (2)'!$E$10&gt;0,'5. Projected Sales Forecast (2)'!$E$10*'5. Projected Sales Forecast (2)'!Q18,"")</f>
        <v/>
      </c>
      <c r="O22" s="56" t="str">
        <f>IF('5. Projected Sales Forecast (2)'!$E$10&gt;0,'5. Projected Sales Forecast (2)'!$E$10*'5. Projected Sales Forecast (2)'!R18,"")</f>
        <v/>
      </c>
      <c r="P22" s="56" t="str">
        <f>IF('5. Projected Sales Forecast (2)'!$E$10&gt;0,'5. Projected Sales Forecast (2)'!$E$10*'5. Projected Sales Forecast (2)'!S18,"")</f>
        <v/>
      </c>
      <c r="Q22" s="48">
        <f t="shared" si="3"/>
        <v>0</v>
      </c>
    </row>
    <row r="23" spans="1:17" ht="12.75" customHeight="1" outlineLevel="1" thickBot="1" x14ac:dyDescent="0.25">
      <c r="A23" s="1"/>
      <c r="B23" s="1" t="str">
        <f t="shared" si="2"/>
        <v/>
      </c>
      <c r="C23" s="1"/>
      <c r="D23" s="40"/>
      <c r="E23" s="52" t="str">
        <f>IF('5. Projected Sales Forecast (2)'!$E$34&gt;0,'5. Projected Sales Forecast (2)'!$E$34*'5. Projected Sales Forecast (2)'!H42,"")</f>
        <v/>
      </c>
      <c r="F23" s="52" t="str">
        <f>IF('5. Projected Sales Forecast (2)'!$E$34&gt;0,'5. Projected Sales Forecast (2)'!$E$34*'5. Projected Sales Forecast (2)'!I42,"")</f>
        <v/>
      </c>
      <c r="G23" s="52" t="str">
        <f>IF('5. Projected Sales Forecast (2)'!$E$34&gt;0,'5. Projected Sales Forecast (2)'!$E$34*'5. Projected Sales Forecast (2)'!J42,"")</f>
        <v/>
      </c>
      <c r="H23" s="52" t="str">
        <f>IF('5. Projected Sales Forecast (2)'!$E$34&gt;0,'5. Projected Sales Forecast (2)'!$E$34*'5. Projected Sales Forecast (2)'!K42,"")</f>
        <v/>
      </c>
      <c r="I23" s="52" t="str">
        <f>IF('5. Projected Sales Forecast (2)'!$E$34&gt;0,'5. Projected Sales Forecast (2)'!$E$34*'5. Projected Sales Forecast (2)'!L42,"")</f>
        <v/>
      </c>
      <c r="J23" s="52" t="str">
        <f>IF('5. Projected Sales Forecast (2)'!$E$34&gt;0,'5. Projected Sales Forecast (2)'!$E$34*'5. Projected Sales Forecast (2)'!M42,"")</f>
        <v/>
      </c>
      <c r="K23" s="52" t="str">
        <f>IF('5. Projected Sales Forecast (2)'!$E$34&gt;0,'5. Projected Sales Forecast (2)'!$E$34*'5. Projected Sales Forecast (2)'!N42,"")</f>
        <v/>
      </c>
      <c r="L23" s="52" t="str">
        <f>IF('5. Projected Sales Forecast (2)'!$E$34&gt;0,'5. Projected Sales Forecast (2)'!$E$34*'5. Projected Sales Forecast (2)'!O42,"")</f>
        <v/>
      </c>
      <c r="M23" s="52" t="str">
        <f>IF('5. Projected Sales Forecast (2)'!$E$34&gt;0,'5. Projected Sales Forecast (2)'!$E$34*'5. Projected Sales Forecast (2)'!P42,"")</f>
        <v/>
      </c>
      <c r="N23" s="52" t="str">
        <f>IF('5. Projected Sales Forecast (2)'!$E$34&gt;0,'5. Projected Sales Forecast (2)'!$E$34*'5. Projected Sales Forecast (2)'!Q42,"")</f>
        <v/>
      </c>
      <c r="O23" s="52" t="str">
        <f>IF('5. Projected Sales Forecast (2)'!$E$34&gt;0,'5. Projected Sales Forecast (2)'!$E$34*'5. Projected Sales Forecast (2)'!R42,"")</f>
        <v/>
      </c>
      <c r="P23" s="52" t="str">
        <f>IF('5. Projected Sales Forecast (2)'!$E$34&gt;0,'5. Projected Sales Forecast (2)'!$E$34*'5. Projected Sales Forecast (2)'!S42,"")</f>
        <v/>
      </c>
      <c r="Q23" s="52">
        <f t="shared" si="3"/>
        <v>0</v>
      </c>
    </row>
    <row r="24" spans="1:17" ht="12.75" customHeight="1" x14ac:dyDescent="0.2">
      <c r="A24" s="1" t="s">
        <v>83</v>
      </c>
      <c r="B24" s="1"/>
      <c r="C24" s="1"/>
      <c r="D24" s="40"/>
      <c r="E24" s="48">
        <f t="shared" ref="E24:Q24" si="4">SUM(E18:E23)</f>
        <v>0</v>
      </c>
      <c r="F24" s="48">
        <f t="shared" si="4"/>
        <v>0</v>
      </c>
      <c r="G24" s="48">
        <f t="shared" si="4"/>
        <v>0</v>
      </c>
      <c r="H24" s="48">
        <f t="shared" si="4"/>
        <v>0</v>
      </c>
      <c r="I24" s="48">
        <f t="shared" si="4"/>
        <v>0</v>
      </c>
      <c r="J24" s="48">
        <f t="shared" si="4"/>
        <v>0</v>
      </c>
      <c r="K24" s="48">
        <f t="shared" si="4"/>
        <v>0</v>
      </c>
      <c r="L24" s="48">
        <f t="shared" si="4"/>
        <v>0</v>
      </c>
      <c r="M24" s="48">
        <f t="shared" si="4"/>
        <v>0</v>
      </c>
      <c r="N24" s="48">
        <f t="shared" si="4"/>
        <v>0</v>
      </c>
      <c r="O24" s="48">
        <f t="shared" si="4"/>
        <v>0</v>
      </c>
      <c r="P24" s="48">
        <f t="shared" si="4"/>
        <v>0</v>
      </c>
      <c r="Q24" s="48">
        <f t="shared" si="4"/>
        <v>0</v>
      </c>
    </row>
    <row r="25" spans="1:17" ht="12.75" customHeight="1" x14ac:dyDescent="0.2">
      <c r="A25" s="1"/>
      <c r="B25" s="1"/>
      <c r="C25" s="1"/>
      <c r="D25" s="40"/>
      <c r="E25" s="56"/>
      <c r="F25" s="56"/>
      <c r="G25" s="56"/>
      <c r="H25" s="56"/>
      <c r="I25" s="56"/>
      <c r="J25" s="56"/>
      <c r="K25" s="56"/>
      <c r="L25" s="56"/>
      <c r="M25" s="56"/>
      <c r="N25" s="56"/>
      <c r="O25" s="56"/>
      <c r="P25" s="56"/>
      <c r="Q25" s="56"/>
    </row>
    <row r="26" spans="1:17" ht="12.75" customHeight="1" thickBot="1" x14ac:dyDescent="0.25">
      <c r="A26" s="1" t="s">
        <v>23</v>
      </c>
      <c r="B26" s="1"/>
      <c r="C26" s="1"/>
      <c r="D26" s="40"/>
      <c r="E26" s="99">
        <f t="shared" ref="E26:Q26" si="5">E15-E24</f>
        <v>0</v>
      </c>
      <c r="F26" s="99">
        <f t="shared" si="5"/>
        <v>0</v>
      </c>
      <c r="G26" s="99">
        <f t="shared" si="5"/>
        <v>0</v>
      </c>
      <c r="H26" s="99">
        <f t="shared" si="5"/>
        <v>0</v>
      </c>
      <c r="I26" s="99">
        <f t="shared" si="5"/>
        <v>0</v>
      </c>
      <c r="J26" s="99">
        <f t="shared" si="5"/>
        <v>0</v>
      </c>
      <c r="K26" s="99">
        <f t="shared" si="5"/>
        <v>0</v>
      </c>
      <c r="L26" s="99">
        <f t="shared" si="5"/>
        <v>0</v>
      </c>
      <c r="M26" s="99">
        <f t="shared" si="5"/>
        <v>0</v>
      </c>
      <c r="N26" s="99">
        <f t="shared" si="5"/>
        <v>0</v>
      </c>
      <c r="O26" s="99">
        <f t="shared" si="5"/>
        <v>0</v>
      </c>
      <c r="P26" s="99">
        <f t="shared" si="5"/>
        <v>0</v>
      </c>
      <c r="Q26" s="99">
        <f t="shared" si="5"/>
        <v>0</v>
      </c>
    </row>
    <row r="27" spans="1:17" x14ac:dyDescent="0.2">
      <c r="A27" s="1"/>
      <c r="B27" s="1"/>
      <c r="C27" s="1"/>
      <c r="D27" s="40"/>
      <c r="E27" s="48"/>
      <c r="F27" s="48"/>
      <c r="G27" s="48"/>
      <c r="H27" s="48"/>
      <c r="I27" s="48"/>
      <c r="J27" s="48"/>
      <c r="K27" s="48"/>
      <c r="L27" s="48"/>
      <c r="M27" s="48"/>
      <c r="N27" s="48"/>
      <c r="O27" s="48"/>
      <c r="P27" s="48"/>
      <c r="Q27" s="48"/>
    </row>
    <row r="28" spans="1:17" ht="12" hidden="1" customHeight="1" outlineLevel="1" x14ac:dyDescent="0.2">
      <c r="A28" s="1" t="str">
        <f>'2. Salaries and Wages'!A10</f>
        <v>Salaries and Wages</v>
      </c>
      <c r="B28" s="1"/>
      <c r="C28" s="1"/>
      <c r="D28" s="40"/>
      <c r="E28" s="48"/>
      <c r="F28" s="48"/>
      <c r="G28" s="48"/>
      <c r="H28" s="48"/>
      <c r="I28" s="48"/>
      <c r="J28" s="48"/>
      <c r="K28" s="48"/>
      <c r="L28" s="48"/>
      <c r="M28" s="48"/>
      <c r="N28" s="48"/>
      <c r="O28" s="48"/>
      <c r="P28" s="48"/>
      <c r="Q28" s="48"/>
    </row>
    <row r="29" spans="1:17" outlineLevel="1" x14ac:dyDescent="0.2">
      <c r="A29" s="1"/>
      <c r="B29" s="1" t="str">
        <f>'2. Salaries and Wages'!B11</f>
        <v>Owner's Compensation</v>
      </c>
      <c r="C29" s="1"/>
      <c r="D29" s="40"/>
      <c r="E29" s="48">
        <f>'2. Salaries and Wages'!Q11/12</f>
        <v>0</v>
      </c>
      <c r="F29" s="48">
        <f t="shared" ref="F29:P34" si="6">E29</f>
        <v>0</v>
      </c>
      <c r="G29" s="48">
        <f t="shared" si="6"/>
        <v>0</v>
      </c>
      <c r="H29" s="48">
        <f t="shared" si="6"/>
        <v>0</v>
      </c>
      <c r="I29" s="48">
        <f t="shared" si="6"/>
        <v>0</v>
      </c>
      <c r="J29" s="48">
        <f t="shared" si="6"/>
        <v>0</v>
      </c>
      <c r="K29" s="48">
        <f t="shared" si="6"/>
        <v>0</v>
      </c>
      <c r="L29" s="48">
        <f t="shared" si="6"/>
        <v>0</v>
      </c>
      <c r="M29" s="48">
        <f t="shared" si="6"/>
        <v>0</v>
      </c>
      <c r="N29" s="48">
        <f t="shared" si="6"/>
        <v>0</v>
      </c>
      <c r="O29" s="48">
        <f t="shared" si="6"/>
        <v>0</v>
      </c>
      <c r="P29" s="48">
        <f t="shared" si="6"/>
        <v>0</v>
      </c>
      <c r="Q29" s="48">
        <f t="shared" ref="Q29:Q34" si="7">SUM(E29:P29)</f>
        <v>0</v>
      </c>
    </row>
    <row r="30" spans="1:17" outlineLevel="1" x14ac:dyDescent="0.2">
      <c r="A30" s="1"/>
      <c r="B30" s="1" t="str">
        <f>'2. Salaries and Wages'!B12</f>
        <v>Salaries</v>
      </c>
      <c r="C30" s="1"/>
      <c r="D30" s="40"/>
      <c r="E30" s="48">
        <f>'2. Salaries and Wages'!Q12/12</f>
        <v>0</v>
      </c>
      <c r="F30" s="48">
        <f t="shared" si="6"/>
        <v>0</v>
      </c>
      <c r="G30" s="48">
        <f t="shared" si="6"/>
        <v>0</v>
      </c>
      <c r="H30" s="48">
        <f t="shared" si="6"/>
        <v>0</v>
      </c>
      <c r="I30" s="48">
        <f t="shared" si="6"/>
        <v>0</v>
      </c>
      <c r="J30" s="48">
        <f t="shared" si="6"/>
        <v>0</v>
      </c>
      <c r="K30" s="48">
        <f t="shared" si="6"/>
        <v>0</v>
      </c>
      <c r="L30" s="48">
        <f t="shared" si="6"/>
        <v>0</v>
      </c>
      <c r="M30" s="48">
        <f t="shared" si="6"/>
        <v>0</v>
      </c>
      <c r="N30" s="48">
        <f t="shared" si="6"/>
        <v>0</v>
      </c>
      <c r="O30" s="48">
        <f t="shared" si="6"/>
        <v>0</v>
      </c>
      <c r="P30" s="48">
        <f t="shared" si="6"/>
        <v>0</v>
      </c>
      <c r="Q30" s="48">
        <f t="shared" si="7"/>
        <v>0</v>
      </c>
    </row>
    <row r="31" spans="1:17" outlineLevel="1" x14ac:dyDescent="0.2">
      <c r="A31" s="1"/>
      <c r="B31" s="1" t="str">
        <f>'2. Salaries and Wages'!C14</f>
        <v>Full-Time Employees</v>
      </c>
      <c r="C31" s="1"/>
      <c r="D31" s="40"/>
      <c r="E31" s="48">
        <f>'2. Salaries and Wages'!Q14/12</f>
        <v>0</v>
      </c>
      <c r="F31" s="48">
        <f t="shared" si="6"/>
        <v>0</v>
      </c>
      <c r="G31" s="48">
        <f t="shared" si="6"/>
        <v>0</v>
      </c>
      <c r="H31" s="48">
        <f t="shared" si="6"/>
        <v>0</v>
      </c>
      <c r="I31" s="48">
        <f t="shared" si="6"/>
        <v>0</v>
      </c>
      <c r="J31" s="48">
        <f t="shared" si="6"/>
        <v>0</v>
      </c>
      <c r="K31" s="48">
        <f t="shared" si="6"/>
        <v>0</v>
      </c>
      <c r="L31" s="48">
        <f t="shared" si="6"/>
        <v>0</v>
      </c>
      <c r="M31" s="48">
        <f t="shared" si="6"/>
        <v>0</v>
      </c>
      <c r="N31" s="48">
        <f t="shared" si="6"/>
        <v>0</v>
      </c>
      <c r="O31" s="48">
        <f t="shared" si="6"/>
        <v>0</v>
      </c>
      <c r="P31" s="48">
        <f t="shared" si="6"/>
        <v>0</v>
      </c>
      <c r="Q31" s="48">
        <f t="shared" si="7"/>
        <v>0</v>
      </c>
    </row>
    <row r="32" spans="1:17" outlineLevel="1" x14ac:dyDescent="0.2">
      <c r="A32" s="1"/>
      <c r="B32" s="1" t="str">
        <f>'2. Salaries and Wages'!C17</f>
        <v>Part-Time Employees</v>
      </c>
      <c r="C32" s="1"/>
      <c r="D32" s="40"/>
      <c r="E32" s="48">
        <f>'2. Salaries and Wages'!Q17/12</f>
        <v>0</v>
      </c>
      <c r="F32" s="48">
        <f t="shared" si="6"/>
        <v>0</v>
      </c>
      <c r="G32" s="48">
        <f t="shared" si="6"/>
        <v>0</v>
      </c>
      <c r="H32" s="48">
        <f t="shared" si="6"/>
        <v>0</v>
      </c>
      <c r="I32" s="48">
        <f t="shared" si="6"/>
        <v>0</v>
      </c>
      <c r="J32" s="48">
        <f t="shared" si="6"/>
        <v>0</v>
      </c>
      <c r="K32" s="48">
        <f t="shared" si="6"/>
        <v>0</v>
      </c>
      <c r="L32" s="48">
        <f t="shared" si="6"/>
        <v>0</v>
      </c>
      <c r="M32" s="48">
        <f t="shared" si="6"/>
        <v>0</v>
      </c>
      <c r="N32" s="48">
        <f t="shared" si="6"/>
        <v>0</v>
      </c>
      <c r="O32" s="48">
        <f t="shared" si="6"/>
        <v>0</v>
      </c>
      <c r="P32" s="48">
        <f t="shared" si="6"/>
        <v>0</v>
      </c>
      <c r="Q32" s="48">
        <f t="shared" si="7"/>
        <v>0</v>
      </c>
    </row>
    <row r="33" spans="1:17" outlineLevel="1" x14ac:dyDescent="0.2">
      <c r="A33" s="1"/>
      <c r="B33" s="1" t="str">
        <f>'2. Salaries and Wages'!B20</f>
        <v>Independent Contractors</v>
      </c>
      <c r="C33" s="1"/>
      <c r="D33" s="40"/>
      <c r="E33" s="48">
        <f>'2. Salaries and Wages'!Q20/12</f>
        <v>0</v>
      </c>
      <c r="F33" s="48">
        <f t="shared" si="6"/>
        <v>0</v>
      </c>
      <c r="G33" s="48">
        <f t="shared" si="6"/>
        <v>0</v>
      </c>
      <c r="H33" s="48">
        <f t="shared" si="6"/>
        <v>0</v>
      </c>
      <c r="I33" s="48">
        <f t="shared" si="6"/>
        <v>0</v>
      </c>
      <c r="J33" s="48">
        <f t="shared" si="6"/>
        <v>0</v>
      </c>
      <c r="K33" s="48">
        <f t="shared" si="6"/>
        <v>0</v>
      </c>
      <c r="L33" s="48">
        <f t="shared" si="6"/>
        <v>0</v>
      </c>
      <c r="M33" s="48">
        <f t="shared" si="6"/>
        <v>0</v>
      </c>
      <c r="N33" s="48">
        <f t="shared" si="6"/>
        <v>0</v>
      </c>
      <c r="O33" s="48">
        <f t="shared" si="6"/>
        <v>0</v>
      </c>
      <c r="P33" s="48">
        <f t="shared" si="6"/>
        <v>0</v>
      </c>
      <c r="Q33" s="48">
        <f t="shared" si="7"/>
        <v>0</v>
      </c>
    </row>
    <row r="34" spans="1:17" ht="12.75" outlineLevel="1" thickBot="1" x14ac:dyDescent="0.25">
      <c r="A34" s="1"/>
      <c r="B34" s="1" t="str">
        <f>'2. Salaries and Wages'!A23</f>
        <v>Payroll Taxes and Benefits</v>
      </c>
      <c r="C34" s="1"/>
      <c r="D34" s="40"/>
      <c r="E34" s="52">
        <f>'2. Salaries and Wages'!Q32/12</f>
        <v>0</v>
      </c>
      <c r="F34" s="52">
        <f t="shared" si="6"/>
        <v>0</v>
      </c>
      <c r="G34" s="52">
        <f t="shared" si="6"/>
        <v>0</v>
      </c>
      <c r="H34" s="52">
        <f t="shared" si="6"/>
        <v>0</v>
      </c>
      <c r="I34" s="52">
        <f t="shared" si="6"/>
        <v>0</v>
      </c>
      <c r="J34" s="52">
        <f t="shared" si="6"/>
        <v>0</v>
      </c>
      <c r="K34" s="52">
        <f t="shared" si="6"/>
        <v>0</v>
      </c>
      <c r="L34" s="52">
        <f t="shared" si="6"/>
        <v>0</v>
      </c>
      <c r="M34" s="52">
        <f t="shared" si="6"/>
        <v>0</v>
      </c>
      <c r="N34" s="52">
        <f t="shared" si="6"/>
        <v>0</v>
      </c>
      <c r="O34" s="52">
        <f t="shared" si="6"/>
        <v>0</v>
      </c>
      <c r="P34" s="52">
        <f t="shared" si="6"/>
        <v>0</v>
      </c>
      <c r="Q34" s="52">
        <f t="shared" si="7"/>
        <v>0</v>
      </c>
    </row>
    <row r="35" spans="1:17" ht="12.75" customHeight="1" x14ac:dyDescent="0.2">
      <c r="A35" s="1" t="s">
        <v>87</v>
      </c>
      <c r="B35" s="1"/>
      <c r="C35" s="1"/>
      <c r="D35" s="40"/>
      <c r="E35" s="48">
        <f t="shared" ref="E35:Q35" si="8">SUM(E29:E34)</f>
        <v>0</v>
      </c>
      <c r="F35" s="48">
        <f t="shared" si="8"/>
        <v>0</v>
      </c>
      <c r="G35" s="48">
        <f t="shared" si="8"/>
        <v>0</v>
      </c>
      <c r="H35" s="48">
        <f t="shared" si="8"/>
        <v>0</v>
      </c>
      <c r="I35" s="48">
        <f t="shared" si="8"/>
        <v>0</v>
      </c>
      <c r="J35" s="48">
        <f t="shared" si="8"/>
        <v>0</v>
      </c>
      <c r="K35" s="48">
        <f t="shared" si="8"/>
        <v>0</v>
      </c>
      <c r="L35" s="48">
        <f t="shared" si="8"/>
        <v>0</v>
      </c>
      <c r="M35" s="48">
        <f t="shared" si="8"/>
        <v>0</v>
      </c>
      <c r="N35" s="48">
        <f t="shared" si="8"/>
        <v>0</v>
      </c>
      <c r="O35" s="48">
        <f t="shared" si="8"/>
        <v>0</v>
      </c>
      <c r="P35" s="48">
        <f t="shared" si="8"/>
        <v>0</v>
      </c>
      <c r="Q35" s="48">
        <f t="shared" si="8"/>
        <v>0</v>
      </c>
    </row>
    <row r="36" spans="1:17" ht="12.75" customHeight="1" x14ac:dyDescent="0.2">
      <c r="A36" s="1"/>
      <c r="B36" s="1"/>
      <c r="C36" s="1"/>
      <c r="D36" s="40"/>
      <c r="E36" s="48"/>
      <c r="F36" s="48"/>
      <c r="G36" s="48"/>
      <c r="H36" s="48"/>
      <c r="I36" s="48"/>
      <c r="J36" s="48"/>
      <c r="K36" s="48"/>
      <c r="L36" s="48"/>
      <c r="M36" s="48"/>
      <c r="N36" s="48"/>
      <c r="O36" s="48"/>
      <c r="P36" s="48"/>
      <c r="Q36" s="48"/>
    </row>
    <row r="37" spans="1:17" ht="12.75" customHeight="1" outlineLevel="1" x14ac:dyDescent="0.2">
      <c r="A37" s="1" t="s">
        <v>85</v>
      </c>
      <c r="B37" s="1"/>
      <c r="C37" s="1"/>
      <c r="D37" s="40"/>
      <c r="E37" s="48"/>
      <c r="F37" s="48"/>
      <c r="G37" s="48"/>
      <c r="H37" s="48"/>
      <c r="I37" s="48"/>
      <c r="J37" s="48"/>
      <c r="K37" s="48"/>
      <c r="L37" s="48"/>
      <c r="M37" s="48"/>
      <c r="N37" s="48"/>
      <c r="O37" s="48"/>
      <c r="P37" s="48"/>
      <c r="Q37" s="48"/>
    </row>
    <row r="38" spans="1:17" ht="12.75" customHeight="1" outlineLevel="1" x14ac:dyDescent="0.2">
      <c r="A38" s="1"/>
      <c r="B38" s="1">
        <f>'3. Fixed Operating Expenses'!B11</f>
        <v>0</v>
      </c>
      <c r="C38" s="1"/>
      <c r="D38" s="40"/>
      <c r="E38" s="48">
        <f>'3. Fixed Operating Expenses'!M11/12</f>
        <v>0</v>
      </c>
      <c r="F38" s="96">
        <f t="shared" ref="F38:P53" si="9">E38</f>
        <v>0</v>
      </c>
      <c r="G38" s="96">
        <f t="shared" si="9"/>
        <v>0</v>
      </c>
      <c r="H38" s="96">
        <f t="shared" si="9"/>
        <v>0</v>
      </c>
      <c r="I38" s="96">
        <f t="shared" si="9"/>
        <v>0</v>
      </c>
      <c r="J38" s="96">
        <f t="shared" si="9"/>
        <v>0</v>
      </c>
      <c r="K38" s="96">
        <f t="shared" si="9"/>
        <v>0</v>
      </c>
      <c r="L38" s="96">
        <f t="shared" si="9"/>
        <v>0</v>
      </c>
      <c r="M38" s="96">
        <f t="shared" si="9"/>
        <v>0</v>
      </c>
      <c r="N38" s="96">
        <f t="shared" si="9"/>
        <v>0</v>
      </c>
      <c r="O38" s="96">
        <f t="shared" si="9"/>
        <v>0</v>
      </c>
      <c r="P38" s="96">
        <f t="shared" si="9"/>
        <v>0</v>
      </c>
      <c r="Q38" s="48">
        <f t="shared" ref="Q38:Q57" si="10">SUM(E38:P38)</f>
        <v>0</v>
      </c>
    </row>
    <row r="39" spans="1:17" ht="12.75" customHeight="1" outlineLevel="1" x14ac:dyDescent="0.2">
      <c r="A39" s="1"/>
      <c r="B39" s="1">
        <f>'3. Fixed Operating Expenses'!B12</f>
        <v>0</v>
      </c>
      <c r="C39" s="1"/>
      <c r="D39" s="40"/>
      <c r="E39" s="48">
        <f>'3. Fixed Operating Expenses'!M12/12</f>
        <v>0</v>
      </c>
      <c r="F39" s="96">
        <f t="shared" si="9"/>
        <v>0</v>
      </c>
      <c r="G39" s="96">
        <f t="shared" si="9"/>
        <v>0</v>
      </c>
      <c r="H39" s="96">
        <f t="shared" si="9"/>
        <v>0</v>
      </c>
      <c r="I39" s="96">
        <f t="shared" si="9"/>
        <v>0</v>
      </c>
      <c r="J39" s="96">
        <f t="shared" si="9"/>
        <v>0</v>
      </c>
      <c r="K39" s="96">
        <f t="shared" si="9"/>
        <v>0</v>
      </c>
      <c r="L39" s="96">
        <f t="shared" si="9"/>
        <v>0</v>
      </c>
      <c r="M39" s="96">
        <f t="shared" si="9"/>
        <v>0</v>
      </c>
      <c r="N39" s="96">
        <f t="shared" si="9"/>
        <v>0</v>
      </c>
      <c r="O39" s="96">
        <f t="shared" si="9"/>
        <v>0</v>
      </c>
      <c r="P39" s="96">
        <f t="shared" si="9"/>
        <v>0</v>
      </c>
      <c r="Q39" s="48">
        <f t="shared" si="10"/>
        <v>0</v>
      </c>
    </row>
    <row r="40" spans="1:17" ht="12.75" customHeight="1" outlineLevel="1" x14ac:dyDescent="0.2">
      <c r="A40" s="1"/>
      <c r="B40" s="1">
        <f>'3. Fixed Operating Expenses'!B13</f>
        <v>0</v>
      </c>
      <c r="C40" s="1"/>
      <c r="D40" s="40"/>
      <c r="E40" s="48">
        <f>'3. Fixed Operating Expenses'!M13/12</f>
        <v>0</v>
      </c>
      <c r="F40" s="96">
        <f t="shared" si="9"/>
        <v>0</v>
      </c>
      <c r="G40" s="96">
        <f t="shared" si="9"/>
        <v>0</v>
      </c>
      <c r="H40" s="96">
        <f t="shared" si="9"/>
        <v>0</v>
      </c>
      <c r="I40" s="96">
        <f t="shared" si="9"/>
        <v>0</v>
      </c>
      <c r="J40" s="96">
        <f t="shared" si="9"/>
        <v>0</v>
      </c>
      <c r="K40" s="96">
        <f t="shared" si="9"/>
        <v>0</v>
      </c>
      <c r="L40" s="96">
        <f t="shared" si="9"/>
        <v>0</v>
      </c>
      <c r="M40" s="96">
        <f t="shared" si="9"/>
        <v>0</v>
      </c>
      <c r="N40" s="96">
        <f t="shared" si="9"/>
        <v>0</v>
      </c>
      <c r="O40" s="96">
        <f t="shared" si="9"/>
        <v>0</v>
      </c>
      <c r="P40" s="96">
        <f t="shared" si="9"/>
        <v>0</v>
      </c>
      <c r="Q40" s="48">
        <f t="shared" si="10"/>
        <v>0</v>
      </c>
    </row>
    <row r="41" spans="1:17" ht="12.75" customHeight="1" outlineLevel="1" x14ac:dyDescent="0.2">
      <c r="A41" s="1"/>
      <c r="B41" s="1">
        <f>'3. Fixed Operating Expenses'!B14</f>
        <v>0</v>
      </c>
      <c r="C41" s="1"/>
      <c r="D41" s="40"/>
      <c r="E41" s="48">
        <f>'3. Fixed Operating Expenses'!M14/12</f>
        <v>0</v>
      </c>
      <c r="F41" s="96">
        <f t="shared" si="9"/>
        <v>0</v>
      </c>
      <c r="G41" s="96">
        <f t="shared" si="9"/>
        <v>0</v>
      </c>
      <c r="H41" s="96">
        <f t="shared" si="9"/>
        <v>0</v>
      </c>
      <c r="I41" s="96">
        <f t="shared" si="9"/>
        <v>0</v>
      </c>
      <c r="J41" s="96">
        <f t="shared" si="9"/>
        <v>0</v>
      </c>
      <c r="K41" s="96">
        <f t="shared" si="9"/>
        <v>0</v>
      </c>
      <c r="L41" s="96">
        <f t="shared" si="9"/>
        <v>0</v>
      </c>
      <c r="M41" s="96">
        <f t="shared" si="9"/>
        <v>0</v>
      </c>
      <c r="N41" s="96">
        <f t="shared" si="9"/>
        <v>0</v>
      </c>
      <c r="O41" s="96">
        <f t="shared" si="9"/>
        <v>0</v>
      </c>
      <c r="P41" s="96">
        <f t="shared" si="9"/>
        <v>0</v>
      </c>
      <c r="Q41" s="48">
        <f t="shared" si="10"/>
        <v>0</v>
      </c>
    </row>
    <row r="42" spans="1:17" ht="12.75" customHeight="1" outlineLevel="1" x14ac:dyDescent="0.2">
      <c r="A42" s="1"/>
      <c r="B42" s="1">
        <f>'3. Fixed Operating Expenses'!B15</f>
        <v>0</v>
      </c>
      <c r="C42" s="1"/>
      <c r="D42" s="40"/>
      <c r="E42" s="48">
        <f>'3. Fixed Operating Expenses'!M15/12</f>
        <v>0</v>
      </c>
      <c r="F42" s="96">
        <f t="shared" si="9"/>
        <v>0</v>
      </c>
      <c r="G42" s="96">
        <f t="shared" si="9"/>
        <v>0</v>
      </c>
      <c r="H42" s="96">
        <f t="shared" si="9"/>
        <v>0</v>
      </c>
      <c r="I42" s="96">
        <f t="shared" si="9"/>
        <v>0</v>
      </c>
      <c r="J42" s="96">
        <f t="shared" si="9"/>
        <v>0</v>
      </c>
      <c r="K42" s="96">
        <f t="shared" si="9"/>
        <v>0</v>
      </c>
      <c r="L42" s="96">
        <f t="shared" si="9"/>
        <v>0</v>
      </c>
      <c r="M42" s="96">
        <f t="shared" si="9"/>
        <v>0</v>
      </c>
      <c r="N42" s="96">
        <f t="shared" si="9"/>
        <v>0</v>
      </c>
      <c r="O42" s="96">
        <f t="shared" si="9"/>
        <v>0</v>
      </c>
      <c r="P42" s="96">
        <f t="shared" si="9"/>
        <v>0</v>
      </c>
      <c r="Q42" s="48">
        <f t="shared" si="10"/>
        <v>0</v>
      </c>
    </row>
    <row r="43" spans="1:17" ht="12.75" customHeight="1" outlineLevel="1" x14ac:dyDescent="0.2">
      <c r="A43" s="1"/>
      <c r="B43" s="1">
        <f>'3. Fixed Operating Expenses'!B16</f>
        <v>0</v>
      </c>
      <c r="C43" s="1"/>
      <c r="D43" s="40"/>
      <c r="E43" s="48">
        <f>'3. Fixed Operating Expenses'!M16/12</f>
        <v>0</v>
      </c>
      <c r="F43" s="96">
        <f t="shared" si="9"/>
        <v>0</v>
      </c>
      <c r="G43" s="96">
        <f t="shared" si="9"/>
        <v>0</v>
      </c>
      <c r="H43" s="96">
        <f t="shared" si="9"/>
        <v>0</v>
      </c>
      <c r="I43" s="96">
        <f t="shared" si="9"/>
        <v>0</v>
      </c>
      <c r="J43" s="96">
        <f t="shared" si="9"/>
        <v>0</v>
      </c>
      <c r="K43" s="96">
        <f t="shared" si="9"/>
        <v>0</v>
      </c>
      <c r="L43" s="96">
        <f t="shared" si="9"/>
        <v>0</v>
      </c>
      <c r="M43" s="96">
        <f t="shared" si="9"/>
        <v>0</v>
      </c>
      <c r="N43" s="96">
        <f t="shared" si="9"/>
        <v>0</v>
      </c>
      <c r="O43" s="96">
        <f t="shared" si="9"/>
        <v>0</v>
      </c>
      <c r="P43" s="96">
        <f t="shared" si="9"/>
        <v>0</v>
      </c>
      <c r="Q43" s="48">
        <f t="shared" si="10"/>
        <v>0</v>
      </c>
    </row>
    <row r="44" spans="1:17" ht="12.75" customHeight="1" outlineLevel="1" x14ac:dyDescent="0.2">
      <c r="A44" s="1"/>
      <c r="B44" s="1">
        <f>'3. Fixed Operating Expenses'!B17</f>
        <v>0</v>
      </c>
      <c r="C44" s="1"/>
      <c r="D44" s="40"/>
      <c r="E44" s="48">
        <f>'3. Fixed Operating Expenses'!M17/12</f>
        <v>0</v>
      </c>
      <c r="F44" s="96">
        <f t="shared" si="9"/>
        <v>0</v>
      </c>
      <c r="G44" s="96">
        <f t="shared" si="9"/>
        <v>0</v>
      </c>
      <c r="H44" s="96">
        <f t="shared" si="9"/>
        <v>0</v>
      </c>
      <c r="I44" s="96">
        <f t="shared" si="9"/>
        <v>0</v>
      </c>
      <c r="J44" s="96">
        <f t="shared" si="9"/>
        <v>0</v>
      </c>
      <c r="K44" s="96">
        <f t="shared" si="9"/>
        <v>0</v>
      </c>
      <c r="L44" s="96">
        <f t="shared" si="9"/>
        <v>0</v>
      </c>
      <c r="M44" s="96">
        <f t="shared" si="9"/>
        <v>0</v>
      </c>
      <c r="N44" s="96">
        <f t="shared" si="9"/>
        <v>0</v>
      </c>
      <c r="O44" s="96">
        <f t="shared" si="9"/>
        <v>0</v>
      </c>
      <c r="P44" s="96">
        <f t="shared" si="9"/>
        <v>0</v>
      </c>
      <c r="Q44" s="48">
        <f t="shared" si="10"/>
        <v>0</v>
      </c>
    </row>
    <row r="45" spans="1:17" ht="12.75" customHeight="1" outlineLevel="1" x14ac:dyDescent="0.2">
      <c r="A45" s="1"/>
      <c r="B45" s="1">
        <f>'3. Fixed Operating Expenses'!B18</f>
        <v>0</v>
      </c>
      <c r="C45" s="1"/>
      <c r="D45" s="40"/>
      <c r="E45" s="48">
        <f>'3. Fixed Operating Expenses'!M18/12</f>
        <v>0</v>
      </c>
      <c r="F45" s="96">
        <f t="shared" si="9"/>
        <v>0</v>
      </c>
      <c r="G45" s="96">
        <f t="shared" si="9"/>
        <v>0</v>
      </c>
      <c r="H45" s="96">
        <f t="shared" si="9"/>
        <v>0</v>
      </c>
      <c r="I45" s="96">
        <f t="shared" si="9"/>
        <v>0</v>
      </c>
      <c r="J45" s="96">
        <f t="shared" si="9"/>
        <v>0</v>
      </c>
      <c r="K45" s="96">
        <f t="shared" si="9"/>
        <v>0</v>
      </c>
      <c r="L45" s="96">
        <f t="shared" si="9"/>
        <v>0</v>
      </c>
      <c r="M45" s="96">
        <f t="shared" si="9"/>
        <v>0</v>
      </c>
      <c r="N45" s="96">
        <f t="shared" si="9"/>
        <v>0</v>
      </c>
      <c r="O45" s="96">
        <f t="shared" si="9"/>
        <v>0</v>
      </c>
      <c r="P45" s="96">
        <f t="shared" si="9"/>
        <v>0</v>
      </c>
      <c r="Q45" s="48">
        <f t="shared" si="10"/>
        <v>0</v>
      </c>
    </row>
    <row r="46" spans="1:17" ht="12.75" customHeight="1" outlineLevel="1" x14ac:dyDescent="0.2">
      <c r="A46" s="1"/>
      <c r="B46" s="1">
        <f>'3. Fixed Operating Expenses'!B19</f>
        <v>0</v>
      </c>
      <c r="C46" s="1"/>
      <c r="D46" s="40"/>
      <c r="E46" s="48">
        <f>'3. Fixed Operating Expenses'!M19/12</f>
        <v>0</v>
      </c>
      <c r="F46" s="96">
        <f t="shared" si="9"/>
        <v>0</v>
      </c>
      <c r="G46" s="96">
        <f t="shared" si="9"/>
        <v>0</v>
      </c>
      <c r="H46" s="96">
        <f t="shared" si="9"/>
        <v>0</v>
      </c>
      <c r="I46" s="96">
        <f t="shared" si="9"/>
        <v>0</v>
      </c>
      <c r="J46" s="96">
        <f t="shared" si="9"/>
        <v>0</v>
      </c>
      <c r="K46" s="96">
        <f t="shared" si="9"/>
        <v>0</v>
      </c>
      <c r="L46" s="96">
        <f t="shared" si="9"/>
        <v>0</v>
      </c>
      <c r="M46" s="96">
        <f t="shared" si="9"/>
        <v>0</v>
      </c>
      <c r="N46" s="96">
        <f t="shared" si="9"/>
        <v>0</v>
      </c>
      <c r="O46" s="96">
        <f t="shared" si="9"/>
        <v>0</v>
      </c>
      <c r="P46" s="96">
        <f t="shared" si="9"/>
        <v>0</v>
      </c>
      <c r="Q46" s="48">
        <f t="shared" si="10"/>
        <v>0</v>
      </c>
    </row>
    <row r="47" spans="1:17" ht="12.75" customHeight="1" outlineLevel="1" x14ac:dyDescent="0.2">
      <c r="A47" s="1"/>
      <c r="B47" s="1">
        <f>'3. Fixed Operating Expenses'!B20</f>
        <v>0</v>
      </c>
      <c r="C47" s="1"/>
      <c r="D47" s="40"/>
      <c r="E47" s="48">
        <f>'3. Fixed Operating Expenses'!M20/12</f>
        <v>0</v>
      </c>
      <c r="F47" s="96">
        <f t="shared" si="9"/>
        <v>0</v>
      </c>
      <c r="G47" s="96">
        <f t="shared" si="9"/>
        <v>0</v>
      </c>
      <c r="H47" s="96">
        <f t="shared" si="9"/>
        <v>0</v>
      </c>
      <c r="I47" s="96">
        <f t="shared" si="9"/>
        <v>0</v>
      </c>
      <c r="J47" s="96">
        <f t="shared" si="9"/>
        <v>0</v>
      </c>
      <c r="K47" s="96">
        <f t="shared" si="9"/>
        <v>0</v>
      </c>
      <c r="L47" s="96">
        <f t="shared" si="9"/>
        <v>0</v>
      </c>
      <c r="M47" s="96">
        <f t="shared" si="9"/>
        <v>0</v>
      </c>
      <c r="N47" s="96">
        <f t="shared" si="9"/>
        <v>0</v>
      </c>
      <c r="O47" s="96">
        <f t="shared" si="9"/>
        <v>0</v>
      </c>
      <c r="P47" s="96">
        <f t="shared" si="9"/>
        <v>0</v>
      </c>
      <c r="Q47" s="48">
        <f t="shared" si="10"/>
        <v>0</v>
      </c>
    </row>
    <row r="48" spans="1:17" ht="12.75" customHeight="1" outlineLevel="1" x14ac:dyDescent="0.2">
      <c r="A48" s="1"/>
      <c r="B48" s="1">
        <f>'3. Fixed Operating Expenses'!B21</f>
        <v>0</v>
      </c>
      <c r="C48" s="1"/>
      <c r="D48" s="40"/>
      <c r="E48" s="48">
        <f>'3. Fixed Operating Expenses'!M21/12</f>
        <v>0</v>
      </c>
      <c r="F48" s="96">
        <f t="shared" si="9"/>
        <v>0</v>
      </c>
      <c r="G48" s="96">
        <f t="shared" si="9"/>
        <v>0</v>
      </c>
      <c r="H48" s="96">
        <f t="shared" si="9"/>
        <v>0</v>
      </c>
      <c r="I48" s="96">
        <f t="shared" si="9"/>
        <v>0</v>
      </c>
      <c r="J48" s="96">
        <f t="shared" si="9"/>
        <v>0</v>
      </c>
      <c r="K48" s="96">
        <f t="shared" si="9"/>
        <v>0</v>
      </c>
      <c r="L48" s="96">
        <f t="shared" si="9"/>
        <v>0</v>
      </c>
      <c r="M48" s="96">
        <f t="shared" si="9"/>
        <v>0</v>
      </c>
      <c r="N48" s="96">
        <f t="shared" si="9"/>
        <v>0</v>
      </c>
      <c r="O48" s="96">
        <f t="shared" si="9"/>
        <v>0</v>
      </c>
      <c r="P48" s="96">
        <f t="shared" si="9"/>
        <v>0</v>
      </c>
      <c r="Q48" s="48">
        <f t="shared" si="10"/>
        <v>0</v>
      </c>
    </row>
    <row r="49" spans="1:17" ht="12.75" customHeight="1" outlineLevel="1" x14ac:dyDescent="0.2">
      <c r="A49" s="1"/>
      <c r="B49" s="1">
        <f>'3. Fixed Operating Expenses'!B22</f>
        <v>0</v>
      </c>
      <c r="C49" s="1"/>
      <c r="D49" s="40"/>
      <c r="E49" s="48">
        <f>'3. Fixed Operating Expenses'!M22/12</f>
        <v>0</v>
      </c>
      <c r="F49" s="96">
        <f t="shared" si="9"/>
        <v>0</v>
      </c>
      <c r="G49" s="96">
        <f t="shared" si="9"/>
        <v>0</v>
      </c>
      <c r="H49" s="96">
        <f t="shared" si="9"/>
        <v>0</v>
      </c>
      <c r="I49" s="96">
        <f t="shared" si="9"/>
        <v>0</v>
      </c>
      <c r="J49" s="96">
        <f t="shared" si="9"/>
        <v>0</v>
      </c>
      <c r="K49" s="96">
        <f t="shared" si="9"/>
        <v>0</v>
      </c>
      <c r="L49" s="96">
        <f t="shared" si="9"/>
        <v>0</v>
      </c>
      <c r="M49" s="96">
        <f t="shared" si="9"/>
        <v>0</v>
      </c>
      <c r="N49" s="96">
        <f t="shared" si="9"/>
        <v>0</v>
      </c>
      <c r="O49" s="96">
        <f t="shared" si="9"/>
        <v>0</v>
      </c>
      <c r="P49" s="96">
        <f t="shared" si="9"/>
        <v>0</v>
      </c>
      <c r="Q49" s="48">
        <f t="shared" si="10"/>
        <v>0</v>
      </c>
    </row>
    <row r="50" spans="1:17" ht="12.75" customHeight="1" outlineLevel="1" x14ac:dyDescent="0.2">
      <c r="A50" s="1"/>
      <c r="B50" s="1">
        <f>'3. Fixed Operating Expenses'!B23</f>
        <v>0</v>
      </c>
      <c r="C50" s="1"/>
      <c r="D50" s="40"/>
      <c r="E50" s="48">
        <f>'3. Fixed Operating Expenses'!M23/12</f>
        <v>0</v>
      </c>
      <c r="F50" s="96">
        <f t="shared" si="9"/>
        <v>0</v>
      </c>
      <c r="G50" s="96">
        <f t="shared" si="9"/>
        <v>0</v>
      </c>
      <c r="H50" s="96">
        <f t="shared" si="9"/>
        <v>0</v>
      </c>
      <c r="I50" s="96">
        <f t="shared" si="9"/>
        <v>0</v>
      </c>
      <c r="J50" s="96">
        <f t="shared" si="9"/>
        <v>0</v>
      </c>
      <c r="K50" s="96">
        <f t="shared" si="9"/>
        <v>0</v>
      </c>
      <c r="L50" s="96">
        <f t="shared" si="9"/>
        <v>0</v>
      </c>
      <c r="M50" s="96">
        <f t="shared" si="9"/>
        <v>0</v>
      </c>
      <c r="N50" s="96">
        <f t="shared" si="9"/>
        <v>0</v>
      </c>
      <c r="O50" s="96">
        <f t="shared" si="9"/>
        <v>0</v>
      </c>
      <c r="P50" s="96">
        <f t="shared" si="9"/>
        <v>0</v>
      </c>
      <c r="Q50" s="48">
        <f t="shared" si="10"/>
        <v>0</v>
      </c>
    </row>
    <row r="51" spans="1:17" ht="12.75" customHeight="1" outlineLevel="1" x14ac:dyDescent="0.2">
      <c r="A51" s="1"/>
      <c r="B51" s="1">
        <f>'3. Fixed Operating Expenses'!B24</f>
        <v>0</v>
      </c>
      <c r="C51" s="1"/>
      <c r="D51" s="40"/>
      <c r="E51" s="48">
        <f>'3. Fixed Operating Expenses'!M24/12</f>
        <v>0</v>
      </c>
      <c r="F51" s="96">
        <f t="shared" si="9"/>
        <v>0</v>
      </c>
      <c r="G51" s="96">
        <f t="shared" si="9"/>
        <v>0</v>
      </c>
      <c r="H51" s="96">
        <f t="shared" si="9"/>
        <v>0</v>
      </c>
      <c r="I51" s="96">
        <f t="shared" si="9"/>
        <v>0</v>
      </c>
      <c r="J51" s="96">
        <f t="shared" si="9"/>
        <v>0</v>
      </c>
      <c r="K51" s="96">
        <f t="shared" si="9"/>
        <v>0</v>
      </c>
      <c r="L51" s="96">
        <f t="shared" si="9"/>
        <v>0</v>
      </c>
      <c r="M51" s="96">
        <f t="shared" si="9"/>
        <v>0</v>
      </c>
      <c r="N51" s="96">
        <f t="shared" si="9"/>
        <v>0</v>
      </c>
      <c r="O51" s="96">
        <f t="shared" si="9"/>
        <v>0</v>
      </c>
      <c r="P51" s="96">
        <f t="shared" si="9"/>
        <v>0</v>
      </c>
      <c r="Q51" s="48">
        <f t="shared" si="10"/>
        <v>0</v>
      </c>
    </row>
    <row r="52" spans="1:17" ht="12.75" customHeight="1" outlineLevel="1" x14ac:dyDescent="0.2">
      <c r="A52" s="1"/>
      <c r="B52" s="1">
        <f>'3. Fixed Operating Expenses'!B25</f>
        <v>0</v>
      </c>
      <c r="C52" s="1"/>
      <c r="D52" s="40"/>
      <c r="E52" s="48">
        <f>'3. Fixed Operating Expenses'!M25/12</f>
        <v>0</v>
      </c>
      <c r="F52" s="96">
        <f t="shared" si="9"/>
        <v>0</v>
      </c>
      <c r="G52" s="96">
        <f t="shared" si="9"/>
        <v>0</v>
      </c>
      <c r="H52" s="96">
        <f t="shared" si="9"/>
        <v>0</v>
      </c>
      <c r="I52" s="96">
        <f t="shared" si="9"/>
        <v>0</v>
      </c>
      <c r="J52" s="96">
        <f t="shared" si="9"/>
        <v>0</v>
      </c>
      <c r="K52" s="96">
        <f t="shared" si="9"/>
        <v>0</v>
      </c>
      <c r="L52" s="96">
        <f t="shared" si="9"/>
        <v>0</v>
      </c>
      <c r="M52" s="96">
        <f t="shared" si="9"/>
        <v>0</v>
      </c>
      <c r="N52" s="96">
        <f t="shared" si="9"/>
        <v>0</v>
      </c>
      <c r="O52" s="96">
        <f t="shared" si="9"/>
        <v>0</v>
      </c>
      <c r="P52" s="96">
        <f t="shared" si="9"/>
        <v>0</v>
      </c>
      <c r="Q52" s="48">
        <f t="shared" si="10"/>
        <v>0</v>
      </c>
    </row>
    <row r="53" spans="1:17" ht="12.75" customHeight="1" outlineLevel="1" x14ac:dyDescent="0.2">
      <c r="A53" s="1"/>
      <c r="B53" s="1">
        <f>'3. Fixed Operating Expenses'!B26</f>
        <v>0</v>
      </c>
      <c r="C53" s="1"/>
      <c r="D53" s="40"/>
      <c r="E53" s="48">
        <f>'3. Fixed Operating Expenses'!M26/12</f>
        <v>0</v>
      </c>
      <c r="F53" s="96">
        <f t="shared" si="9"/>
        <v>0</v>
      </c>
      <c r="G53" s="96">
        <f t="shared" si="9"/>
        <v>0</v>
      </c>
      <c r="H53" s="96">
        <f t="shared" si="9"/>
        <v>0</v>
      </c>
      <c r="I53" s="96">
        <f t="shared" si="9"/>
        <v>0</v>
      </c>
      <c r="J53" s="96">
        <f t="shared" si="9"/>
        <v>0</v>
      </c>
      <c r="K53" s="96">
        <f t="shared" si="9"/>
        <v>0</v>
      </c>
      <c r="L53" s="96">
        <f t="shared" si="9"/>
        <v>0</v>
      </c>
      <c r="M53" s="96">
        <f t="shared" si="9"/>
        <v>0</v>
      </c>
      <c r="N53" s="96">
        <f t="shared" si="9"/>
        <v>0</v>
      </c>
      <c r="O53" s="96">
        <f t="shared" si="9"/>
        <v>0</v>
      </c>
      <c r="P53" s="96">
        <f t="shared" si="9"/>
        <v>0</v>
      </c>
      <c r="Q53" s="48">
        <f t="shared" si="10"/>
        <v>0</v>
      </c>
    </row>
    <row r="54" spans="1:17" ht="12.75" customHeight="1" outlineLevel="1" x14ac:dyDescent="0.2">
      <c r="A54" s="1"/>
      <c r="B54" s="1">
        <f>'3. Fixed Operating Expenses'!B27</f>
        <v>0</v>
      </c>
      <c r="C54" s="1"/>
      <c r="D54" s="40"/>
      <c r="E54" s="48">
        <f>'3. Fixed Operating Expenses'!M27/12</f>
        <v>0</v>
      </c>
      <c r="F54" s="96">
        <f t="shared" ref="F54:P57" si="11">E54</f>
        <v>0</v>
      </c>
      <c r="G54" s="96">
        <f t="shared" si="11"/>
        <v>0</v>
      </c>
      <c r="H54" s="96">
        <f t="shared" si="11"/>
        <v>0</v>
      </c>
      <c r="I54" s="96">
        <f t="shared" si="11"/>
        <v>0</v>
      </c>
      <c r="J54" s="96">
        <f t="shared" si="11"/>
        <v>0</v>
      </c>
      <c r="K54" s="96">
        <f t="shared" si="11"/>
        <v>0</v>
      </c>
      <c r="L54" s="96">
        <f t="shared" si="11"/>
        <v>0</v>
      </c>
      <c r="M54" s="96">
        <f t="shared" si="11"/>
        <v>0</v>
      </c>
      <c r="N54" s="96">
        <f t="shared" si="11"/>
        <v>0</v>
      </c>
      <c r="O54" s="96">
        <f t="shared" si="11"/>
        <v>0</v>
      </c>
      <c r="P54" s="96">
        <f t="shared" si="11"/>
        <v>0</v>
      </c>
      <c r="Q54" s="48">
        <f t="shared" si="10"/>
        <v>0</v>
      </c>
    </row>
    <row r="55" spans="1:17" ht="12.75" customHeight="1" outlineLevel="1" x14ac:dyDescent="0.2">
      <c r="A55" s="1"/>
      <c r="B55" s="1">
        <f>'3. Fixed Operating Expenses'!B28</f>
        <v>0</v>
      </c>
      <c r="C55" s="1"/>
      <c r="D55" s="40"/>
      <c r="E55" s="48">
        <f>'3. Fixed Operating Expenses'!M28/12</f>
        <v>0</v>
      </c>
      <c r="F55" s="96">
        <f t="shared" si="11"/>
        <v>0</v>
      </c>
      <c r="G55" s="96">
        <f t="shared" si="11"/>
        <v>0</v>
      </c>
      <c r="H55" s="96">
        <f t="shared" si="11"/>
        <v>0</v>
      </c>
      <c r="I55" s="96">
        <f t="shared" si="11"/>
        <v>0</v>
      </c>
      <c r="J55" s="96">
        <f t="shared" si="11"/>
        <v>0</v>
      </c>
      <c r="K55" s="96">
        <f t="shared" si="11"/>
        <v>0</v>
      </c>
      <c r="L55" s="96">
        <f t="shared" si="11"/>
        <v>0</v>
      </c>
      <c r="M55" s="96">
        <f t="shared" si="11"/>
        <v>0</v>
      </c>
      <c r="N55" s="96">
        <f t="shared" si="11"/>
        <v>0</v>
      </c>
      <c r="O55" s="96">
        <f t="shared" si="11"/>
        <v>0</v>
      </c>
      <c r="P55" s="96">
        <f t="shared" si="11"/>
        <v>0</v>
      </c>
      <c r="Q55" s="48">
        <f t="shared" si="10"/>
        <v>0</v>
      </c>
    </row>
    <row r="56" spans="1:17" ht="12.75" customHeight="1" outlineLevel="1" x14ac:dyDescent="0.2">
      <c r="A56" s="1"/>
      <c r="B56" s="1">
        <f>'3. Fixed Operating Expenses'!B29</f>
        <v>0</v>
      </c>
      <c r="C56" s="1"/>
      <c r="D56" s="40"/>
      <c r="E56" s="48">
        <f>'3. Fixed Operating Expenses'!M29/12</f>
        <v>0</v>
      </c>
      <c r="F56" s="96">
        <f t="shared" si="11"/>
        <v>0</v>
      </c>
      <c r="G56" s="96">
        <f t="shared" si="11"/>
        <v>0</v>
      </c>
      <c r="H56" s="96">
        <f t="shared" si="11"/>
        <v>0</v>
      </c>
      <c r="I56" s="96">
        <f t="shared" si="11"/>
        <v>0</v>
      </c>
      <c r="J56" s="96">
        <f t="shared" si="11"/>
        <v>0</v>
      </c>
      <c r="K56" s="96">
        <f t="shared" si="11"/>
        <v>0</v>
      </c>
      <c r="L56" s="96">
        <f t="shared" si="11"/>
        <v>0</v>
      </c>
      <c r="M56" s="96">
        <f t="shared" si="11"/>
        <v>0</v>
      </c>
      <c r="N56" s="96">
        <f t="shared" si="11"/>
        <v>0</v>
      </c>
      <c r="O56" s="96">
        <f t="shared" si="11"/>
        <v>0</v>
      </c>
      <c r="P56" s="96">
        <f t="shared" si="11"/>
        <v>0</v>
      </c>
      <c r="Q56" s="48">
        <f t="shared" si="10"/>
        <v>0</v>
      </c>
    </row>
    <row r="57" spans="1:17" ht="12.75" customHeight="1" outlineLevel="1" thickBot="1" x14ac:dyDescent="0.25">
      <c r="A57" s="1"/>
      <c r="B57" s="1">
        <f>'3. Fixed Operating Expenses'!B30</f>
        <v>0</v>
      </c>
      <c r="C57" s="1"/>
      <c r="D57" s="40"/>
      <c r="E57" s="48">
        <f>'3. Fixed Operating Expenses'!M30/12</f>
        <v>0</v>
      </c>
      <c r="F57" s="52">
        <f t="shared" si="11"/>
        <v>0</v>
      </c>
      <c r="G57" s="52">
        <f t="shared" si="11"/>
        <v>0</v>
      </c>
      <c r="H57" s="52">
        <f t="shared" si="11"/>
        <v>0</v>
      </c>
      <c r="I57" s="52">
        <f t="shared" si="11"/>
        <v>0</v>
      </c>
      <c r="J57" s="52">
        <f t="shared" si="11"/>
        <v>0</v>
      </c>
      <c r="K57" s="52">
        <f t="shared" si="11"/>
        <v>0</v>
      </c>
      <c r="L57" s="52">
        <f t="shared" si="11"/>
        <v>0</v>
      </c>
      <c r="M57" s="52">
        <f t="shared" si="11"/>
        <v>0</v>
      </c>
      <c r="N57" s="52">
        <f t="shared" si="11"/>
        <v>0</v>
      </c>
      <c r="O57" s="52">
        <f t="shared" si="11"/>
        <v>0</v>
      </c>
      <c r="P57" s="52">
        <f t="shared" si="11"/>
        <v>0</v>
      </c>
      <c r="Q57" s="52">
        <f t="shared" si="10"/>
        <v>0</v>
      </c>
    </row>
    <row r="58" spans="1:17" ht="12.75" customHeight="1" x14ac:dyDescent="0.2">
      <c r="A58" s="1" t="s">
        <v>84</v>
      </c>
      <c r="B58" s="1"/>
      <c r="C58" s="1"/>
      <c r="D58" s="40"/>
      <c r="E58" s="48">
        <f>'3. Fixed Operating Expenses'!M31/12</f>
        <v>0</v>
      </c>
      <c r="F58" s="48">
        <f t="shared" ref="F58:Q58" si="12">SUM(F38:F57)</f>
        <v>0</v>
      </c>
      <c r="G58" s="48">
        <f t="shared" si="12"/>
        <v>0</v>
      </c>
      <c r="H58" s="48">
        <f t="shared" si="12"/>
        <v>0</v>
      </c>
      <c r="I58" s="48">
        <f t="shared" si="12"/>
        <v>0</v>
      </c>
      <c r="J58" s="48">
        <f t="shared" si="12"/>
        <v>0</v>
      </c>
      <c r="K58" s="48">
        <f t="shared" si="12"/>
        <v>0</v>
      </c>
      <c r="L58" s="48">
        <f t="shared" si="12"/>
        <v>0</v>
      </c>
      <c r="M58" s="48">
        <f t="shared" si="12"/>
        <v>0</v>
      </c>
      <c r="N58" s="48">
        <f t="shared" si="12"/>
        <v>0</v>
      </c>
      <c r="O58" s="48">
        <f t="shared" si="12"/>
        <v>0</v>
      </c>
      <c r="P58" s="48">
        <f t="shared" si="12"/>
        <v>0</v>
      </c>
      <c r="Q58" s="48">
        <f t="shared" si="12"/>
        <v>0</v>
      </c>
    </row>
    <row r="59" spans="1:17" ht="12.75" customHeight="1" x14ac:dyDescent="0.2">
      <c r="A59" s="1"/>
      <c r="B59" s="1"/>
      <c r="C59" s="1"/>
      <c r="D59" s="40"/>
      <c r="E59" s="48"/>
      <c r="F59" s="48"/>
      <c r="G59" s="48"/>
      <c r="H59" s="48"/>
      <c r="I59" s="48"/>
      <c r="J59" s="48"/>
      <c r="K59" s="48"/>
      <c r="L59" s="48"/>
      <c r="M59" s="48"/>
      <c r="N59" s="48"/>
      <c r="O59" s="48"/>
      <c r="P59" s="48"/>
      <c r="Q59" s="48"/>
    </row>
    <row r="60" spans="1:17" ht="12.75" customHeight="1" outlineLevel="1" x14ac:dyDescent="0.2">
      <c r="A60" s="1" t="s">
        <v>66</v>
      </c>
      <c r="B60" s="1"/>
      <c r="C60" s="1"/>
      <c r="D60" s="40"/>
      <c r="E60" s="48"/>
      <c r="F60" s="48"/>
      <c r="G60" s="48"/>
      <c r="H60" s="48"/>
      <c r="I60" s="48"/>
      <c r="J60" s="48"/>
      <c r="K60" s="48"/>
      <c r="L60" s="48"/>
      <c r="M60" s="48"/>
      <c r="N60" s="48"/>
      <c r="O60" s="48"/>
      <c r="P60" s="48"/>
      <c r="Q60" s="48"/>
    </row>
    <row r="61" spans="1:17" ht="12.75" customHeight="1" outlineLevel="1" x14ac:dyDescent="0.2">
      <c r="A61" s="1"/>
      <c r="B61" s="1" t="s">
        <v>189</v>
      </c>
      <c r="C61" s="1"/>
      <c r="D61" s="40"/>
      <c r="E61" s="48">
        <f>IF('6. Cash Receipts-Disbursements'!$G$28&gt;2,'6. Cash Receipts-Disbursements'!$K$28,0)</f>
        <v>0</v>
      </c>
      <c r="F61" s="48">
        <f>IF('6. Cash Receipts-Disbursements'!$G$28&gt;2,'6. Cash Receipts-Disbursements'!$K$28,0)</f>
        <v>0</v>
      </c>
      <c r="G61" s="48">
        <f>IF('6. Cash Receipts-Disbursements'!$G$28&gt;2,'6. Cash Receipts-Disbursements'!$K$28,0)</f>
        <v>0</v>
      </c>
      <c r="H61" s="48">
        <f>IF('6. Cash Receipts-Disbursements'!$G$28&gt;2,'6. Cash Receipts-Disbursements'!$K$28,0)</f>
        <v>0</v>
      </c>
      <c r="I61" s="48">
        <f>IF('6. Cash Receipts-Disbursements'!$G$28&gt;2,'6. Cash Receipts-Disbursements'!$K$28,0)</f>
        <v>0</v>
      </c>
      <c r="J61" s="48">
        <f>IF('6. Cash Receipts-Disbursements'!$G$28&gt;2,'6. Cash Receipts-Disbursements'!$K$28,0)</f>
        <v>0</v>
      </c>
      <c r="K61" s="48">
        <f>IF('6. Cash Receipts-Disbursements'!$G$28&gt;2,'6. Cash Receipts-Disbursements'!$K$28,0)</f>
        <v>0</v>
      </c>
      <c r="L61" s="48">
        <f>IF('6. Cash Receipts-Disbursements'!$G$28&gt;2,'6. Cash Receipts-Disbursements'!$K$28,0)</f>
        <v>0</v>
      </c>
      <c r="M61" s="48">
        <f>IF('6. Cash Receipts-Disbursements'!$G$28&gt;2,'6. Cash Receipts-Disbursements'!$K$28,0)</f>
        <v>0</v>
      </c>
      <c r="N61" s="48">
        <f>IF('6. Cash Receipts-Disbursements'!$G$28&gt;2,'6. Cash Receipts-Disbursements'!$K$28,0)</f>
        <v>0</v>
      </c>
      <c r="O61" s="48">
        <f>IF('6. Cash Receipts-Disbursements'!$G$28&gt;2,'6. Cash Receipts-Disbursements'!$K$28,0)</f>
        <v>0</v>
      </c>
      <c r="P61" s="48">
        <f>IF('6. Cash Receipts-Disbursements'!$G$28&gt;2,'6. Cash Receipts-Disbursements'!$K$28,0)</f>
        <v>0</v>
      </c>
      <c r="Q61" s="48">
        <f>SUM(E61:P61)</f>
        <v>0</v>
      </c>
    </row>
    <row r="62" spans="1:17" ht="12.75" customHeight="1" outlineLevel="1" x14ac:dyDescent="0.2">
      <c r="A62" s="1"/>
      <c r="B62" s="1" t="s">
        <v>3</v>
      </c>
      <c r="C62" s="1"/>
      <c r="D62" s="40"/>
      <c r="E62" s="48">
        <f>'3. Fixed Operating Expenses'!G34</f>
        <v>0</v>
      </c>
      <c r="F62" s="48">
        <f t="shared" ref="F62:P62" si="13">E62</f>
        <v>0</v>
      </c>
      <c r="G62" s="48">
        <f t="shared" si="13"/>
        <v>0</v>
      </c>
      <c r="H62" s="48">
        <f t="shared" si="13"/>
        <v>0</v>
      </c>
      <c r="I62" s="48">
        <f t="shared" si="13"/>
        <v>0</v>
      </c>
      <c r="J62" s="48">
        <f t="shared" si="13"/>
        <v>0</v>
      </c>
      <c r="K62" s="48">
        <f t="shared" si="13"/>
        <v>0</v>
      </c>
      <c r="L62" s="48">
        <f t="shared" si="13"/>
        <v>0</v>
      </c>
      <c r="M62" s="48">
        <f t="shared" si="13"/>
        <v>0</v>
      </c>
      <c r="N62" s="48">
        <f t="shared" si="13"/>
        <v>0</v>
      </c>
      <c r="O62" s="48">
        <f t="shared" si="13"/>
        <v>0</v>
      </c>
      <c r="P62" s="48">
        <f t="shared" si="13"/>
        <v>0</v>
      </c>
      <c r="Q62" s="48">
        <f>SUM(E62:P62)</f>
        <v>0</v>
      </c>
    </row>
    <row r="63" spans="1:17" ht="12.75" customHeight="1" outlineLevel="1" x14ac:dyDescent="0.2">
      <c r="A63" s="1"/>
      <c r="B63" s="1" t="s">
        <v>67</v>
      </c>
      <c r="C63" s="1"/>
      <c r="D63" s="40"/>
      <c r="E63" s="48"/>
      <c r="F63" s="48"/>
      <c r="G63" s="48"/>
      <c r="H63" s="48"/>
      <c r="I63" s="48"/>
      <c r="J63" s="48"/>
      <c r="K63" s="48"/>
      <c r="L63" s="48"/>
      <c r="M63" s="48"/>
      <c r="N63" s="48"/>
      <c r="O63" s="48"/>
      <c r="P63" s="48"/>
      <c r="Q63" s="48"/>
    </row>
    <row r="64" spans="1:17" ht="12.75" customHeight="1" outlineLevel="1" x14ac:dyDescent="0.2">
      <c r="A64" s="1"/>
      <c r="B64" s="1"/>
      <c r="C64" s="1" t="s">
        <v>12</v>
      </c>
      <c r="D64" s="40"/>
      <c r="E64" s="48">
        <f>'20. Amoritization Schedule'!G23</f>
        <v>0</v>
      </c>
      <c r="F64" s="48">
        <f>'20. Amoritization Schedule'!H23</f>
        <v>0</v>
      </c>
      <c r="G64" s="48">
        <f>'20. Amoritization Schedule'!I23</f>
        <v>0</v>
      </c>
      <c r="H64" s="48">
        <f>'20. Amoritization Schedule'!J23</f>
        <v>0</v>
      </c>
      <c r="I64" s="48">
        <f>'20. Amoritization Schedule'!K23</f>
        <v>0</v>
      </c>
      <c r="J64" s="48">
        <f>'20. Amoritization Schedule'!L23</f>
        <v>0</v>
      </c>
      <c r="K64" s="48">
        <f>'20. Amoritization Schedule'!M23</f>
        <v>0</v>
      </c>
      <c r="L64" s="48">
        <f>'20. Amoritization Schedule'!N23</f>
        <v>0</v>
      </c>
      <c r="M64" s="48">
        <f>'20. Amoritization Schedule'!O23</f>
        <v>0</v>
      </c>
      <c r="N64" s="48">
        <f>'20. Amoritization Schedule'!P23</f>
        <v>0</v>
      </c>
      <c r="O64" s="48">
        <f>'20. Amoritization Schedule'!Q23</f>
        <v>0</v>
      </c>
      <c r="P64" s="48">
        <f>'20. Amoritization Schedule'!R23</f>
        <v>0</v>
      </c>
      <c r="Q64" s="48">
        <f t="shared" ref="Q64:Q70" si="14">SUM(E64:P64)</f>
        <v>0</v>
      </c>
    </row>
    <row r="65" spans="1:19" ht="12.75" customHeight="1" outlineLevel="1" x14ac:dyDescent="0.2">
      <c r="A65" s="1"/>
      <c r="B65" s="1"/>
      <c r="C65" s="1" t="s">
        <v>14</v>
      </c>
      <c r="D65" s="40"/>
      <c r="E65" s="48">
        <f>'20. Amoritization Schedule'!G49</f>
        <v>0</v>
      </c>
      <c r="F65" s="48">
        <f>'20. Amoritization Schedule'!H49</f>
        <v>0</v>
      </c>
      <c r="G65" s="48">
        <f>'20. Amoritization Schedule'!I49</f>
        <v>0</v>
      </c>
      <c r="H65" s="48">
        <f>'20. Amoritization Schedule'!J49</f>
        <v>0</v>
      </c>
      <c r="I65" s="48">
        <f>'20. Amoritization Schedule'!K49</f>
        <v>0</v>
      </c>
      <c r="J65" s="48">
        <f>'20. Amoritization Schedule'!L49</f>
        <v>0</v>
      </c>
      <c r="K65" s="48">
        <f>'20. Amoritization Schedule'!M49</f>
        <v>0</v>
      </c>
      <c r="L65" s="48">
        <f>'20. Amoritization Schedule'!N49</f>
        <v>0</v>
      </c>
      <c r="M65" s="48">
        <f>'20. Amoritization Schedule'!O49</f>
        <v>0</v>
      </c>
      <c r="N65" s="48">
        <f>'20. Amoritization Schedule'!P49</f>
        <v>0</v>
      </c>
      <c r="O65" s="48">
        <f>'20. Amoritization Schedule'!Q49</f>
        <v>0</v>
      </c>
      <c r="P65" s="48">
        <f>'20. Amoritization Schedule'!R49</f>
        <v>0</v>
      </c>
      <c r="Q65" s="48">
        <f t="shared" si="14"/>
        <v>0</v>
      </c>
    </row>
    <row r="66" spans="1:19" ht="12.75" customHeight="1" outlineLevel="1" x14ac:dyDescent="0.2">
      <c r="A66" s="1"/>
      <c r="B66" s="1"/>
      <c r="C66" s="1" t="s">
        <v>69</v>
      </c>
      <c r="D66" s="40"/>
      <c r="E66" s="48">
        <f>'16. Cash Flow Statement (3)'!E26</f>
        <v>0</v>
      </c>
      <c r="F66" s="48">
        <f>'16. Cash Flow Statement (3)'!F26</f>
        <v>0</v>
      </c>
      <c r="G66" s="48">
        <f>'16. Cash Flow Statement (3)'!G26</f>
        <v>0</v>
      </c>
      <c r="H66" s="48">
        <f>'16. Cash Flow Statement (3)'!H26</f>
        <v>0</v>
      </c>
      <c r="I66" s="48">
        <f>'16. Cash Flow Statement (3)'!I26</f>
        <v>0</v>
      </c>
      <c r="J66" s="48">
        <f>'16. Cash Flow Statement (3)'!J26</f>
        <v>0</v>
      </c>
      <c r="K66" s="48">
        <f>'16. Cash Flow Statement (3)'!K26</f>
        <v>0</v>
      </c>
      <c r="L66" s="48">
        <f>'16. Cash Flow Statement (3)'!L26</f>
        <v>0</v>
      </c>
      <c r="M66" s="48">
        <f>'16. Cash Flow Statement (3)'!M26</f>
        <v>0</v>
      </c>
      <c r="N66" s="48">
        <f>'16. Cash Flow Statement (3)'!N26</f>
        <v>0</v>
      </c>
      <c r="O66" s="48">
        <f>'16. Cash Flow Statement (3)'!O26</f>
        <v>0</v>
      </c>
      <c r="P66" s="48">
        <f>'16. Cash Flow Statement (3)'!P26</f>
        <v>0</v>
      </c>
      <c r="Q66" s="48">
        <f t="shared" si="14"/>
        <v>0</v>
      </c>
    </row>
    <row r="67" spans="1:19" ht="12.75" customHeight="1" outlineLevel="1" x14ac:dyDescent="0.2">
      <c r="A67" s="1"/>
      <c r="B67" s="1"/>
      <c r="C67" s="27" t="s">
        <v>194</v>
      </c>
      <c r="D67" s="27"/>
      <c r="E67" s="48">
        <f>'20. Amoritization Schedule'!G69</f>
        <v>0</v>
      </c>
      <c r="F67" s="48">
        <f>'20. Amoritization Schedule'!H69</f>
        <v>0</v>
      </c>
      <c r="G67" s="48">
        <f>'20. Amoritization Schedule'!I69</f>
        <v>0</v>
      </c>
      <c r="H67" s="48">
        <f>'20. Amoritization Schedule'!J69</f>
        <v>0</v>
      </c>
      <c r="I67" s="48">
        <f>'20. Amoritization Schedule'!K69</f>
        <v>0</v>
      </c>
      <c r="J67" s="48">
        <f>'20. Amoritization Schedule'!L69</f>
        <v>0</v>
      </c>
      <c r="K67" s="48">
        <f>'20. Amoritization Schedule'!M69</f>
        <v>0</v>
      </c>
      <c r="L67" s="48">
        <f>'20. Amoritization Schedule'!N69</f>
        <v>0</v>
      </c>
      <c r="M67" s="48">
        <f>'20. Amoritization Schedule'!O69</f>
        <v>0</v>
      </c>
      <c r="N67" s="48">
        <f>'20. Amoritization Schedule'!P69</f>
        <v>0</v>
      </c>
      <c r="O67" s="48">
        <f>'20. Amoritization Schedule'!Q69</f>
        <v>0</v>
      </c>
      <c r="P67" s="48">
        <f>'20. Amoritization Schedule'!R69</f>
        <v>0</v>
      </c>
      <c r="Q67" s="48">
        <f t="shared" si="14"/>
        <v>0</v>
      </c>
    </row>
    <row r="68" spans="1:19" ht="12.75" customHeight="1" outlineLevel="1" x14ac:dyDescent="0.2">
      <c r="A68" s="1"/>
      <c r="B68" s="1"/>
      <c r="C68" s="27" t="s">
        <v>195</v>
      </c>
      <c r="D68" s="27"/>
      <c r="E68" s="48">
        <f>'20. Amoritization Schedule'!G89</f>
        <v>0</v>
      </c>
      <c r="F68" s="48">
        <f>'20. Amoritization Schedule'!H89</f>
        <v>0</v>
      </c>
      <c r="G68" s="48">
        <f>'20. Amoritization Schedule'!I89</f>
        <v>0</v>
      </c>
      <c r="H68" s="48">
        <f>'20. Amoritization Schedule'!J89</f>
        <v>0</v>
      </c>
      <c r="I68" s="48">
        <f>'20. Amoritization Schedule'!K89</f>
        <v>0</v>
      </c>
      <c r="J68" s="48">
        <f>'20. Amoritization Schedule'!L89</f>
        <v>0</v>
      </c>
      <c r="K68" s="48">
        <f>'20. Amoritization Schedule'!M89</f>
        <v>0</v>
      </c>
      <c r="L68" s="48">
        <f>'20. Amoritization Schedule'!N89</f>
        <v>0</v>
      </c>
      <c r="M68" s="48">
        <f>'20. Amoritization Schedule'!O89</f>
        <v>0</v>
      </c>
      <c r="N68" s="48">
        <f>'20. Amoritization Schedule'!P89</f>
        <v>0</v>
      </c>
      <c r="O68" s="48">
        <f>'20. Amoritization Schedule'!Q89</f>
        <v>0</v>
      </c>
      <c r="P68" s="48">
        <f>'20. Amoritization Schedule'!R89</f>
        <v>0</v>
      </c>
      <c r="Q68" s="48">
        <f t="shared" si="14"/>
        <v>0</v>
      </c>
    </row>
    <row r="69" spans="1:19" ht="12.75" customHeight="1" outlineLevel="1" x14ac:dyDescent="0.2">
      <c r="A69" s="1"/>
      <c r="B69" s="1"/>
      <c r="C69" s="27" t="s">
        <v>196</v>
      </c>
      <c r="D69" s="27"/>
      <c r="E69" s="48">
        <f>'20. Amoritization Schedule'!G109</f>
        <v>0</v>
      </c>
      <c r="F69" s="48">
        <f>'20. Amoritization Schedule'!H109</f>
        <v>0</v>
      </c>
      <c r="G69" s="48">
        <f>'20. Amoritization Schedule'!I109</f>
        <v>0</v>
      </c>
      <c r="H69" s="48">
        <f>'20. Amoritization Schedule'!J109</f>
        <v>0</v>
      </c>
      <c r="I69" s="48">
        <f>'20. Amoritization Schedule'!K109</f>
        <v>0</v>
      </c>
      <c r="J69" s="48">
        <f>'20. Amoritization Schedule'!L109</f>
        <v>0</v>
      </c>
      <c r="K69" s="48">
        <f>'20. Amoritization Schedule'!M109</f>
        <v>0</v>
      </c>
      <c r="L69" s="48">
        <f>'20. Amoritization Schedule'!N109</f>
        <v>0</v>
      </c>
      <c r="M69" s="48">
        <f>'20. Amoritization Schedule'!O109</f>
        <v>0</v>
      </c>
      <c r="N69" s="48">
        <f>'20. Amoritization Schedule'!P109</f>
        <v>0</v>
      </c>
      <c r="O69" s="48">
        <f>'20. Amoritization Schedule'!Q109</f>
        <v>0</v>
      </c>
      <c r="P69" s="48">
        <f>'20. Amoritization Schedule'!R109</f>
        <v>0</v>
      </c>
      <c r="Q69" s="48">
        <f t="shared" si="14"/>
        <v>0</v>
      </c>
    </row>
    <row r="70" spans="1:19" ht="12.75" customHeight="1" outlineLevel="1" thickBot="1" x14ac:dyDescent="0.25">
      <c r="A70" s="1"/>
      <c r="B70" s="95" t="s">
        <v>382</v>
      </c>
      <c r="C70" s="1"/>
      <c r="D70" s="40"/>
      <c r="E70" s="52">
        <f>'Income Statement (4)'!O9*0.23+'Income Statement (4)'!O10*0.23+'Income Statement (4)'!O11*0.135+'Income Statement (4)'!O12*0.135</f>
        <v>0</v>
      </c>
      <c r="F70" s="52">
        <f>'Income Statement (4)'!P9*0.23+'Income Statement (4)'!P10*0.23+'Income Statement (4)'!P11*0.135+'Income Statement (4)'!P12*0.135</f>
        <v>0</v>
      </c>
      <c r="G70" s="52">
        <f>E9*0.23+E10*0.23+E11*0.135+E12*0.135</f>
        <v>0</v>
      </c>
      <c r="H70" s="52">
        <f t="shared" ref="H70:P70" si="15">F9*0.23+F10*0.23+F11*0.135+F12*0.135</f>
        <v>0</v>
      </c>
      <c r="I70" s="52">
        <f t="shared" si="15"/>
        <v>0</v>
      </c>
      <c r="J70" s="52">
        <f t="shared" si="15"/>
        <v>0</v>
      </c>
      <c r="K70" s="52">
        <f t="shared" si="15"/>
        <v>0</v>
      </c>
      <c r="L70" s="52">
        <f t="shared" si="15"/>
        <v>0</v>
      </c>
      <c r="M70" s="52">
        <f t="shared" si="15"/>
        <v>0</v>
      </c>
      <c r="N70" s="52">
        <f t="shared" si="15"/>
        <v>0</v>
      </c>
      <c r="O70" s="52">
        <f t="shared" si="15"/>
        <v>0</v>
      </c>
      <c r="P70" s="52">
        <f t="shared" si="15"/>
        <v>0</v>
      </c>
      <c r="Q70" s="52">
        <f t="shared" si="14"/>
        <v>0</v>
      </c>
    </row>
    <row r="71" spans="1:19" ht="12.75" customHeight="1" x14ac:dyDescent="0.2">
      <c r="A71" s="1" t="s">
        <v>68</v>
      </c>
      <c r="B71" s="1"/>
      <c r="C71" s="1"/>
      <c r="D71" s="40"/>
      <c r="E71" s="48">
        <f>SUM(E61:E70)</f>
        <v>0</v>
      </c>
      <c r="F71" s="48">
        <f t="shared" ref="F71:Q71" si="16">SUM(F61:F70)</f>
        <v>0</v>
      </c>
      <c r="G71" s="48">
        <f t="shared" si="16"/>
        <v>0</v>
      </c>
      <c r="H71" s="48">
        <f t="shared" si="16"/>
        <v>0</v>
      </c>
      <c r="I71" s="48">
        <f t="shared" si="16"/>
        <v>0</v>
      </c>
      <c r="J71" s="48">
        <f t="shared" si="16"/>
        <v>0</v>
      </c>
      <c r="K71" s="48">
        <f t="shared" si="16"/>
        <v>0</v>
      </c>
      <c r="L71" s="48">
        <f t="shared" si="16"/>
        <v>0</v>
      </c>
      <c r="M71" s="48">
        <f t="shared" si="16"/>
        <v>0</v>
      </c>
      <c r="N71" s="48">
        <f t="shared" si="16"/>
        <v>0</v>
      </c>
      <c r="O71" s="48">
        <f t="shared" si="16"/>
        <v>0</v>
      </c>
      <c r="P71" s="48">
        <f t="shared" si="16"/>
        <v>0</v>
      </c>
      <c r="Q71" s="48">
        <f t="shared" si="16"/>
        <v>0</v>
      </c>
    </row>
    <row r="72" spans="1:19" ht="12.75" customHeight="1" thickBot="1" x14ac:dyDescent="0.25">
      <c r="A72" s="1"/>
      <c r="B72" s="1"/>
      <c r="C72" s="1"/>
      <c r="D72" s="40"/>
      <c r="E72" s="52"/>
      <c r="F72" s="52"/>
      <c r="G72" s="52"/>
      <c r="H72" s="52"/>
      <c r="I72" s="52"/>
      <c r="J72" s="52"/>
      <c r="K72" s="52"/>
      <c r="L72" s="52"/>
      <c r="M72" s="52"/>
      <c r="N72" s="52"/>
      <c r="O72" s="52"/>
      <c r="P72" s="52"/>
      <c r="Q72" s="52"/>
      <c r="R72" s="40"/>
      <c r="S72" s="40"/>
    </row>
    <row r="73" spans="1:19" ht="16.350000000000001" customHeight="1" thickBot="1" x14ac:dyDescent="0.25">
      <c r="A73" s="1" t="s">
        <v>88</v>
      </c>
      <c r="B73" s="1"/>
      <c r="C73" s="1"/>
      <c r="D73" s="40"/>
      <c r="E73" s="100">
        <f t="shared" ref="E73:Q73" si="17">E26-E35-E58-E71</f>
        <v>0</v>
      </c>
      <c r="F73" s="100">
        <f t="shared" si="17"/>
        <v>0</v>
      </c>
      <c r="G73" s="100">
        <f t="shared" si="17"/>
        <v>0</v>
      </c>
      <c r="H73" s="100">
        <f t="shared" si="17"/>
        <v>0</v>
      </c>
      <c r="I73" s="100">
        <f t="shared" si="17"/>
        <v>0</v>
      </c>
      <c r="J73" s="100">
        <f t="shared" si="17"/>
        <v>0</v>
      </c>
      <c r="K73" s="100">
        <f t="shared" si="17"/>
        <v>0</v>
      </c>
      <c r="L73" s="100">
        <f t="shared" si="17"/>
        <v>0</v>
      </c>
      <c r="M73" s="100">
        <f t="shared" si="17"/>
        <v>0</v>
      </c>
      <c r="N73" s="100">
        <f t="shared" si="17"/>
        <v>0</v>
      </c>
      <c r="O73" s="100">
        <f t="shared" si="17"/>
        <v>0</v>
      </c>
      <c r="P73" s="100">
        <f t="shared" si="17"/>
        <v>0</v>
      </c>
      <c r="Q73" s="100">
        <f t="shared" si="17"/>
        <v>0</v>
      </c>
      <c r="R73" s="40"/>
      <c r="S73" s="40"/>
    </row>
    <row r="74" spans="1:19" ht="12.75" customHeight="1" thickTop="1" x14ac:dyDescent="0.2">
      <c r="A74" s="1"/>
      <c r="B74" s="1"/>
      <c r="C74" s="1"/>
      <c r="D74" s="40"/>
      <c r="E74" s="40"/>
      <c r="F74" s="40"/>
      <c r="G74" s="40"/>
      <c r="H74" s="40"/>
      <c r="I74" s="40"/>
      <c r="J74" s="40"/>
      <c r="K74" s="40"/>
      <c r="L74" s="40"/>
      <c r="M74" s="40"/>
      <c r="N74" s="40"/>
      <c r="O74" s="40"/>
      <c r="P74" s="40"/>
      <c r="Q74" s="40"/>
      <c r="R74" s="40"/>
      <c r="S74" s="40"/>
    </row>
    <row r="75" spans="1:19" ht="12.75" customHeight="1" x14ac:dyDescent="0.2">
      <c r="A75" s="1"/>
      <c r="B75" s="1"/>
      <c r="C75" s="1"/>
      <c r="D75" s="40"/>
      <c r="E75" s="190"/>
      <c r="F75" s="190"/>
      <c r="G75" s="190"/>
      <c r="H75" s="190"/>
      <c r="I75" s="190"/>
      <c r="J75" s="190"/>
      <c r="K75" s="190"/>
      <c r="L75" s="190"/>
      <c r="M75" s="190"/>
      <c r="N75" s="190"/>
      <c r="O75" s="190"/>
      <c r="P75" s="190"/>
      <c r="Q75" s="235"/>
      <c r="R75" s="40"/>
      <c r="S75" s="40"/>
    </row>
    <row r="76" spans="1:19" ht="12.75" customHeight="1" x14ac:dyDescent="0.2">
      <c r="A76" s="1"/>
      <c r="B76" s="1"/>
      <c r="C76" s="1"/>
      <c r="D76" s="40"/>
      <c r="E76" s="190"/>
      <c r="F76" s="190"/>
      <c r="G76" s="190"/>
      <c r="H76" s="190"/>
      <c r="I76" s="190"/>
      <c r="J76" s="190"/>
      <c r="K76" s="190"/>
      <c r="L76" s="190"/>
      <c r="M76" s="190"/>
      <c r="N76" s="190"/>
      <c r="O76" s="190"/>
      <c r="P76" s="190"/>
      <c r="Q76" s="190"/>
      <c r="R76" s="40"/>
      <c r="S76" s="40"/>
    </row>
    <row r="77" spans="1:19" ht="12.75" customHeight="1" x14ac:dyDescent="0.2">
      <c r="A77" s="1"/>
      <c r="B77" s="1"/>
      <c r="C77" s="1"/>
      <c r="D77" s="40"/>
      <c r="E77" s="235">
        <f t="shared" ref="E77:P77" si="18">E26-E35-E58-E62-E64-E65-E66</f>
        <v>0</v>
      </c>
      <c r="F77" s="235">
        <f t="shared" si="18"/>
        <v>0</v>
      </c>
      <c r="G77" s="235">
        <f t="shared" si="18"/>
        <v>0</v>
      </c>
      <c r="H77" s="235">
        <f t="shared" si="18"/>
        <v>0</v>
      </c>
      <c r="I77" s="235">
        <f t="shared" si="18"/>
        <v>0</v>
      </c>
      <c r="J77" s="235">
        <f t="shared" si="18"/>
        <v>0</v>
      </c>
      <c r="K77" s="235">
        <f t="shared" si="18"/>
        <v>0</v>
      </c>
      <c r="L77" s="235">
        <f t="shared" si="18"/>
        <v>0</v>
      </c>
      <c r="M77" s="235">
        <f t="shared" si="18"/>
        <v>0</v>
      </c>
      <c r="N77" s="235">
        <f t="shared" si="18"/>
        <v>0</v>
      </c>
      <c r="O77" s="235">
        <f t="shared" si="18"/>
        <v>0</v>
      </c>
      <c r="P77" s="235">
        <f t="shared" si="18"/>
        <v>0</v>
      </c>
      <c r="Q77" s="190"/>
      <c r="R77" s="40"/>
      <c r="S77" s="40"/>
    </row>
    <row r="78" spans="1:19" ht="12.75" customHeight="1" x14ac:dyDescent="0.2">
      <c r="A78" s="1"/>
      <c r="B78" s="1"/>
      <c r="C78" s="1"/>
      <c r="D78" s="40"/>
      <c r="E78" s="235">
        <f>E77</f>
        <v>0</v>
      </c>
      <c r="F78" s="235">
        <f t="shared" ref="F78:P78" si="19">E78+F77</f>
        <v>0</v>
      </c>
      <c r="G78" s="235">
        <f t="shared" si="19"/>
        <v>0</v>
      </c>
      <c r="H78" s="235">
        <f t="shared" si="19"/>
        <v>0</v>
      </c>
      <c r="I78" s="235">
        <f t="shared" si="19"/>
        <v>0</v>
      </c>
      <c r="J78" s="235">
        <f t="shared" si="19"/>
        <v>0</v>
      </c>
      <c r="K78" s="235">
        <f t="shared" si="19"/>
        <v>0</v>
      </c>
      <c r="L78" s="235">
        <f t="shared" si="19"/>
        <v>0</v>
      </c>
      <c r="M78" s="235">
        <f t="shared" si="19"/>
        <v>0</v>
      </c>
      <c r="N78" s="235">
        <f t="shared" si="19"/>
        <v>0</v>
      </c>
      <c r="O78" s="235">
        <f t="shared" si="19"/>
        <v>0</v>
      </c>
      <c r="P78" s="235">
        <f t="shared" si="19"/>
        <v>0</v>
      </c>
      <c r="Q78" s="190"/>
      <c r="R78" s="40"/>
      <c r="S78" s="40"/>
    </row>
    <row r="79" spans="1:19" ht="12.75" customHeight="1" x14ac:dyDescent="0.2">
      <c r="D79" s="40"/>
      <c r="E79" s="190"/>
      <c r="F79" s="190"/>
      <c r="G79" s="190"/>
      <c r="H79" s="190"/>
      <c r="I79" s="190"/>
      <c r="J79" s="190"/>
      <c r="K79" s="190"/>
      <c r="L79" s="190"/>
      <c r="M79" s="190"/>
      <c r="N79" s="190"/>
      <c r="O79" s="190"/>
      <c r="P79" s="235"/>
      <c r="Q79" s="235"/>
      <c r="R79" s="40"/>
      <c r="S79" s="40"/>
    </row>
    <row r="80" spans="1:19" ht="12.75" customHeight="1" x14ac:dyDescent="0.2">
      <c r="D80" s="40"/>
      <c r="E80" s="190"/>
      <c r="F80" s="190"/>
      <c r="G80" s="190"/>
      <c r="H80" s="190"/>
      <c r="I80" s="190"/>
      <c r="J80" s="190"/>
      <c r="K80" s="190"/>
      <c r="L80" s="190"/>
      <c r="M80" s="190"/>
      <c r="N80" s="190"/>
      <c r="O80" s="190"/>
      <c r="P80" s="190"/>
      <c r="Q80" s="190"/>
      <c r="R80" s="40"/>
      <c r="S80" s="40"/>
    </row>
    <row r="81" spans="4:19" ht="12.75" customHeight="1" x14ac:dyDescent="0.2">
      <c r="D81" s="40"/>
      <c r="E81" s="40"/>
      <c r="F81" s="40"/>
      <c r="G81" s="40"/>
      <c r="H81" s="40"/>
      <c r="I81" s="40"/>
      <c r="J81" s="40"/>
      <c r="K81" s="40"/>
      <c r="L81" s="40"/>
      <c r="M81" s="40"/>
      <c r="N81" s="40"/>
      <c r="O81" s="40"/>
      <c r="P81" s="40"/>
      <c r="Q81" s="40"/>
      <c r="R81" s="40"/>
      <c r="S81" s="40"/>
    </row>
    <row r="82" spans="4:19" ht="12.75" customHeight="1" x14ac:dyDescent="0.2">
      <c r="D82" s="40"/>
      <c r="E82" s="40"/>
      <c r="F82" s="40"/>
      <c r="G82" s="40"/>
      <c r="H82" s="40"/>
      <c r="I82" s="40"/>
      <c r="J82" s="40"/>
      <c r="K82" s="40"/>
      <c r="L82" s="40"/>
      <c r="M82" s="40"/>
      <c r="N82" s="40"/>
      <c r="O82" s="40"/>
      <c r="P82" s="40"/>
      <c r="Q82" s="40"/>
      <c r="R82" s="40"/>
      <c r="S82" s="40"/>
    </row>
    <row r="83" spans="4:19" ht="12.75" customHeight="1" x14ac:dyDescent="0.2">
      <c r="D83" s="40"/>
      <c r="E83" s="40"/>
      <c r="F83" s="40"/>
      <c r="G83" s="40"/>
      <c r="H83" s="40"/>
      <c r="I83" s="40"/>
      <c r="J83" s="40"/>
      <c r="K83" s="40"/>
      <c r="L83" s="40"/>
      <c r="M83" s="40"/>
      <c r="N83" s="40"/>
      <c r="O83" s="40"/>
      <c r="P83" s="40"/>
      <c r="Q83" s="40"/>
      <c r="R83" s="40"/>
      <c r="S83" s="40"/>
    </row>
    <row r="84" spans="4:19" ht="12.75" customHeight="1" x14ac:dyDescent="0.2">
      <c r="D84" s="40"/>
      <c r="E84" s="40"/>
      <c r="F84" s="40"/>
      <c r="G84" s="40"/>
      <c r="H84" s="40"/>
      <c r="I84" s="40"/>
      <c r="J84" s="40"/>
      <c r="K84" s="40"/>
      <c r="L84" s="40"/>
      <c r="M84" s="40"/>
      <c r="N84" s="40"/>
      <c r="O84" s="40"/>
      <c r="P84" s="40"/>
      <c r="Q84" s="40"/>
      <c r="R84" s="40"/>
      <c r="S84" s="40"/>
    </row>
    <row r="85" spans="4:19" ht="12.75" customHeight="1" x14ac:dyDescent="0.2">
      <c r="D85" s="40"/>
      <c r="E85" s="40"/>
      <c r="F85" s="40"/>
      <c r="G85" s="40"/>
      <c r="H85" s="40"/>
      <c r="I85" s="40"/>
      <c r="J85" s="40"/>
      <c r="K85" s="40"/>
      <c r="L85" s="40"/>
      <c r="M85" s="40"/>
      <c r="N85" s="40"/>
      <c r="O85" s="40"/>
      <c r="P85" s="40"/>
      <c r="Q85" s="40"/>
      <c r="R85" s="40"/>
      <c r="S85" s="40"/>
    </row>
    <row r="86" spans="4:19" ht="12.75" customHeight="1" x14ac:dyDescent="0.2">
      <c r="D86" s="40"/>
      <c r="E86" s="40"/>
      <c r="F86" s="40"/>
      <c r="G86" s="40"/>
      <c r="H86" s="40"/>
      <c r="I86" s="40"/>
      <c r="J86" s="40"/>
      <c r="K86" s="40"/>
      <c r="L86" s="40"/>
      <c r="M86" s="40"/>
      <c r="N86" s="40"/>
      <c r="O86" s="40"/>
      <c r="P86" s="40"/>
      <c r="Q86" s="40"/>
      <c r="R86" s="40"/>
      <c r="S86" s="40"/>
    </row>
    <row r="87" spans="4:19" ht="12.75" customHeight="1" x14ac:dyDescent="0.2">
      <c r="D87" s="40"/>
      <c r="E87" s="40"/>
      <c r="F87" s="40"/>
      <c r="G87" s="40"/>
      <c r="H87" s="40"/>
      <c r="I87" s="40"/>
      <c r="J87" s="40"/>
      <c r="K87" s="40"/>
      <c r="L87" s="40"/>
      <c r="M87" s="40"/>
      <c r="N87" s="40"/>
      <c r="O87" s="40"/>
      <c r="P87" s="40"/>
      <c r="Q87" s="40"/>
      <c r="R87" s="40"/>
      <c r="S87" s="40"/>
    </row>
    <row r="88" spans="4:19" ht="12.75" customHeight="1" x14ac:dyDescent="0.2">
      <c r="D88" s="40"/>
      <c r="E88" s="40"/>
      <c r="F88" s="40"/>
      <c r="G88" s="40"/>
      <c r="H88" s="40"/>
      <c r="I88" s="40"/>
      <c r="J88" s="40"/>
      <c r="K88" s="40"/>
      <c r="L88" s="40"/>
      <c r="M88" s="40"/>
      <c r="N88" s="40"/>
      <c r="O88" s="40"/>
      <c r="P88" s="40"/>
      <c r="Q88" s="40"/>
      <c r="R88" s="40"/>
      <c r="S88" s="40"/>
    </row>
    <row r="89" spans="4:19" ht="12.75" customHeight="1" x14ac:dyDescent="0.2">
      <c r="D89" s="40"/>
      <c r="E89" s="40"/>
      <c r="F89" s="40"/>
      <c r="G89" s="40"/>
      <c r="H89" s="40"/>
      <c r="I89" s="40"/>
      <c r="J89" s="40"/>
      <c r="K89" s="40"/>
      <c r="L89" s="40"/>
      <c r="M89" s="40"/>
      <c r="N89" s="40"/>
      <c r="O89" s="40"/>
      <c r="P89" s="40"/>
      <c r="Q89" s="40"/>
      <c r="R89" s="40"/>
      <c r="S89" s="40"/>
    </row>
    <row r="90" spans="4:19" ht="12.75" customHeight="1" x14ac:dyDescent="0.2"/>
    <row r="91" spans="4:19" ht="12.75" customHeight="1" x14ac:dyDescent="0.2"/>
    <row r="92" spans="4:19" ht="12.75" customHeight="1" x14ac:dyDescent="0.2"/>
    <row r="93" spans="4:19" ht="12.75" customHeight="1" x14ac:dyDescent="0.2"/>
    <row r="94" spans="4:19" ht="12.75" customHeight="1" x14ac:dyDescent="0.2"/>
    <row r="95" spans="4:19" ht="12.75" customHeight="1" x14ac:dyDescent="0.2"/>
    <row r="96" spans="4:19" ht="12.75" customHeight="1" x14ac:dyDescent="0.2"/>
  </sheetData>
  <pageMargins left="0.7" right="0.7" top="0.75" bottom="0.75" header="0.3" footer="0.3"/>
  <pageSetup orientation="portrai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2B991-8D63-4682-A672-39BAB19DAE65}">
  <dimension ref="A1:Q88"/>
  <sheetViews>
    <sheetView showGridLines="0" zoomScale="70" zoomScaleNormal="70" workbookViewId="0">
      <selection activeCell="E21" sqref="E21:P21"/>
    </sheetView>
  </sheetViews>
  <sheetFormatPr defaultColWidth="9" defaultRowHeight="12" x14ac:dyDescent="0.2"/>
  <cols>
    <col min="1" max="3" width="3" style="6" customWidth="1"/>
    <col min="4" max="4" width="29.85546875" customWidth="1"/>
    <col min="5" max="17" width="15.85546875" customWidth="1"/>
  </cols>
  <sheetData>
    <row r="1" spans="1:17" ht="15.75" x14ac:dyDescent="0.25">
      <c r="A1" s="5" t="str">
        <f>'1. Required Start-Up Funds'!A1</f>
        <v>Template</v>
      </c>
    </row>
    <row r="2" spans="1:17" ht="15.75" x14ac:dyDescent="0.25">
      <c r="A2" s="5" t="s">
        <v>350</v>
      </c>
    </row>
    <row r="3" spans="1:17" ht="12.75" customHeight="1" x14ac:dyDescent="0.2">
      <c r="A3" s="1"/>
      <c r="B3" s="1"/>
      <c r="C3" s="1"/>
      <c r="D3" s="40"/>
      <c r="E3" s="40"/>
      <c r="F3" s="40"/>
      <c r="G3" s="40"/>
      <c r="H3" s="40"/>
      <c r="I3" s="40"/>
      <c r="J3" s="40"/>
      <c r="K3" s="40"/>
      <c r="L3" s="40"/>
      <c r="M3" s="40"/>
      <c r="N3" s="40"/>
      <c r="O3" s="40"/>
      <c r="P3" s="40"/>
      <c r="Q3" s="40"/>
    </row>
    <row r="4" spans="1:17" ht="12.75" customHeight="1" x14ac:dyDescent="0.2">
      <c r="A4" s="1"/>
      <c r="B4" s="1"/>
      <c r="C4" s="1"/>
      <c r="D4" s="40"/>
      <c r="E4" s="40"/>
      <c r="F4" s="40"/>
      <c r="G4" s="40"/>
      <c r="H4" s="40"/>
      <c r="I4" s="40"/>
      <c r="J4" s="40"/>
      <c r="K4" s="40"/>
      <c r="L4" s="40"/>
      <c r="M4" s="40"/>
      <c r="N4" s="40"/>
      <c r="O4" s="40"/>
      <c r="P4" s="40"/>
      <c r="Q4" s="40"/>
    </row>
    <row r="5" spans="1:17" ht="12.75" customHeight="1" x14ac:dyDescent="0.2">
      <c r="A5" s="1"/>
      <c r="B5" s="1"/>
      <c r="C5" s="1"/>
      <c r="D5" s="40"/>
      <c r="E5" s="40"/>
      <c r="F5" s="40"/>
      <c r="G5" s="40"/>
      <c r="H5" s="40"/>
      <c r="I5" s="40"/>
      <c r="J5" s="40"/>
      <c r="K5" s="40"/>
      <c r="L5" s="40"/>
      <c r="M5" s="40"/>
      <c r="N5" s="40"/>
      <c r="O5" s="40"/>
      <c r="P5" s="40"/>
      <c r="Q5" s="40"/>
    </row>
    <row r="6" spans="1:17" ht="12.75" customHeight="1" thickBot="1" x14ac:dyDescent="0.25">
      <c r="A6" s="1"/>
      <c r="B6" s="1"/>
      <c r="C6" s="1"/>
      <c r="D6" s="40"/>
      <c r="E6" s="43" t="str">
        <f>'4. Projected Sales Forecast'!H6</f>
        <v>Month 1</v>
      </c>
      <c r="F6" s="43" t="str">
        <f>'4. Projected Sales Forecast'!I6</f>
        <v>Month 2</v>
      </c>
      <c r="G6" s="43" t="str">
        <f>'4. Projected Sales Forecast'!J6</f>
        <v>Month 3</v>
      </c>
      <c r="H6" s="43" t="str">
        <f>'4. Projected Sales Forecast'!K6</f>
        <v>Month 4</v>
      </c>
      <c r="I6" s="43" t="str">
        <f>'4. Projected Sales Forecast'!L6</f>
        <v>Month 5</v>
      </c>
      <c r="J6" s="43" t="str">
        <f>'4. Projected Sales Forecast'!M6</f>
        <v>Month 6</v>
      </c>
      <c r="K6" s="43" t="str">
        <f>'4. Projected Sales Forecast'!N6</f>
        <v>Month 7</v>
      </c>
      <c r="L6" s="43" t="str">
        <f>'4. Projected Sales Forecast'!O6</f>
        <v>Month 8</v>
      </c>
      <c r="M6" s="43" t="str">
        <f>'4. Projected Sales Forecast'!P6</f>
        <v>Month 9</v>
      </c>
      <c r="N6" s="43" t="str">
        <f>'4. Projected Sales Forecast'!Q6</f>
        <v>Month 10</v>
      </c>
      <c r="O6" s="43" t="str">
        <f>'4. Projected Sales Forecast'!R6</f>
        <v>Month 11</v>
      </c>
      <c r="P6" s="43" t="str">
        <f>'4. Projected Sales Forecast'!S6</f>
        <v>Month 12</v>
      </c>
      <c r="Q6" s="43" t="s">
        <v>2</v>
      </c>
    </row>
    <row r="7" spans="1:17" ht="12.75" customHeight="1" thickTop="1" x14ac:dyDescent="0.2">
      <c r="A7" s="95"/>
      <c r="B7" s="95"/>
      <c r="C7" s="95"/>
      <c r="D7" s="92"/>
      <c r="E7" s="92"/>
      <c r="F7" s="92"/>
      <c r="G7" s="92"/>
      <c r="H7" s="92"/>
      <c r="I7" s="92"/>
      <c r="J7" s="92"/>
      <c r="K7" s="92"/>
      <c r="L7" s="92"/>
      <c r="M7" s="92"/>
      <c r="N7" s="92"/>
      <c r="O7" s="92"/>
      <c r="P7" s="92"/>
      <c r="Q7" s="92"/>
    </row>
    <row r="8" spans="1:17" ht="12.75" customHeight="1" x14ac:dyDescent="0.2">
      <c r="A8" s="95" t="s">
        <v>89</v>
      </c>
      <c r="B8" s="95"/>
      <c r="C8" s="95"/>
      <c r="D8" s="92"/>
      <c r="E8" s="96">
        <f>'Cash Flow Statement (4)'!P37</f>
        <v>0</v>
      </c>
      <c r="F8" s="96">
        <f t="shared" ref="F8:P8" si="0">E37</f>
        <v>0</v>
      </c>
      <c r="G8" s="96">
        <f t="shared" si="0"/>
        <v>0</v>
      </c>
      <c r="H8" s="96">
        <f t="shared" si="0"/>
        <v>0</v>
      </c>
      <c r="I8" s="96">
        <f t="shared" si="0"/>
        <v>0</v>
      </c>
      <c r="J8" s="96">
        <f t="shared" si="0"/>
        <v>0</v>
      </c>
      <c r="K8" s="96">
        <f t="shared" si="0"/>
        <v>0</v>
      </c>
      <c r="L8" s="96">
        <f t="shared" si="0"/>
        <v>0</v>
      </c>
      <c r="M8" s="96">
        <f t="shared" si="0"/>
        <v>0</v>
      </c>
      <c r="N8" s="96">
        <f t="shared" si="0"/>
        <v>0</v>
      </c>
      <c r="O8" s="96">
        <f t="shared" si="0"/>
        <v>0</v>
      </c>
      <c r="P8" s="96">
        <f t="shared" si="0"/>
        <v>0</v>
      </c>
      <c r="Q8" s="96"/>
    </row>
    <row r="9" spans="1:17" ht="12.75" customHeight="1" x14ac:dyDescent="0.2">
      <c r="A9" s="95"/>
      <c r="B9" s="95"/>
      <c r="C9" s="95"/>
      <c r="D9" s="92"/>
      <c r="E9" s="96"/>
      <c r="F9" s="96"/>
      <c r="G9" s="96"/>
      <c r="H9" s="96"/>
      <c r="I9" s="96"/>
      <c r="J9" s="96"/>
      <c r="K9" s="96"/>
      <c r="L9" s="96"/>
      <c r="M9" s="96"/>
      <c r="N9" s="96"/>
      <c r="O9" s="96"/>
      <c r="P9" s="96"/>
      <c r="Q9" s="96"/>
    </row>
    <row r="10" spans="1:17" ht="12.75" customHeight="1" x14ac:dyDescent="0.2">
      <c r="A10" s="95" t="s">
        <v>90</v>
      </c>
      <c r="B10" s="95"/>
      <c r="C10" s="95"/>
      <c r="D10" s="92"/>
      <c r="E10" s="96"/>
      <c r="F10" s="96"/>
      <c r="G10" s="96"/>
      <c r="H10" s="96"/>
      <c r="I10" s="96"/>
      <c r="J10" s="96"/>
      <c r="K10" s="96"/>
      <c r="L10" s="96"/>
      <c r="M10" s="96"/>
      <c r="N10" s="96"/>
      <c r="O10" s="96"/>
      <c r="P10" s="96"/>
      <c r="Q10" s="96"/>
    </row>
    <row r="11" spans="1:17" ht="12.75" customHeight="1" x14ac:dyDescent="0.2">
      <c r="A11" s="95"/>
      <c r="B11" s="95" t="s">
        <v>91</v>
      </c>
      <c r="C11" s="95"/>
      <c r="D11" s="92"/>
      <c r="E11" s="96">
        <f>'Income Statement (5)'!E15*'6. Cash Receipts-Disbursements'!$G$8</f>
        <v>0</v>
      </c>
      <c r="F11" s="96">
        <f>'Income Statement (5)'!F15*'6. Cash Receipts-Disbursements'!$G$8</f>
        <v>0</v>
      </c>
      <c r="G11" s="96">
        <f>'Income Statement (5)'!G15*'6. Cash Receipts-Disbursements'!$G$8</f>
        <v>0</v>
      </c>
      <c r="H11" s="96">
        <f>'Income Statement (5)'!H15*'6. Cash Receipts-Disbursements'!$G$8</f>
        <v>0</v>
      </c>
      <c r="I11" s="96">
        <f>'Income Statement (5)'!I15*'6. Cash Receipts-Disbursements'!$G$8</f>
        <v>0</v>
      </c>
      <c r="J11" s="96">
        <f>'Income Statement (5)'!J15*'6. Cash Receipts-Disbursements'!$G$8</f>
        <v>0</v>
      </c>
      <c r="K11" s="96">
        <f>'Income Statement (5)'!K15*'6. Cash Receipts-Disbursements'!$G$8</f>
        <v>0</v>
      </c>
      <c r="L11" s="96">
        <f>'Income Statement (5)'!L15*'6. Cash Receipts-Disbursements'!$G$8</f>
        <v>0</v>
      </c>
      <c r="M11" s="96">
        <f>'Income Statement (5)'!M15*'6. Cash Receipts-Disbursements'!$G$8</f>
        <v>0</v>
      </c>
      <c r="N11" s="96">
        <f>'Income Statement (5)'!N15*'6. Cash Receipts-Disbursements'!$G$8</f>
        <v>0</v>
      </c>
      <c r="O11" s="96">
        <f>'Income Statement (5)'!O15*'6. Cash Receipts-Disbursements'!$G$8</f>
        <v>0</v>
      </c>
      <c r="P11" s="96">
        <f>'Income Statement (5)'!P15*'6. Cash Receipts-Disbursements'!$G$8</f>
        <v>0</v>
      </c>
      <c r="Q11" s="96">
        <f>SUM(E11:P11)</f>
        <v>0</v>
      </c>
    </row>
    <row r="12" spans="1:17" ht="12.75" customHeight="1" thickBot="1" x14ac:dyDescent="0.25">
      <c r="A12" s="95"/>
      <c r="B12" s="95" t="s">
        <v>92</v>
      </c>
      <c r="C12" s="95"/>
      <c r="D12" s="92"/>
      <c r="E12" s="52">
        <f>('Income Statement (4)'!O15*'6. Cash Receipts-Disbursements'!G10)+('Income Statement (4)'!P15*'6. Cash Receipts-Disbursements'!G9)</f>
        <v>0</v>
      </c>
      <c r="F12" s="52">
        <f>('12. Income Statement (2)'!P15*'6. Cash Receipts-Disbursements'!G10)+('15. Income Statement (3)'!E15*'6. Cash Receipts-Disbursements'!G9)</f>
        <v>0</v>
      </c>
      <c r="G12" s="52">
        <f>('15. Income Statement (3)'!E15*'6. Cash Receipts-Disbursements'!$G$10)+('15. Income Statement (3)'!F15*'6. Cash Receipts-Disbursements'!$G$9)</f>
        <v>0</v>
      </c>
      <c r="H12" s="52">
        <f>('15. Income Statement (3)'!F15*'6. Cash Receipts-Disbursements'!$G$10)+('15. Income Statement (3)'!G15*'6. Cash Receipts-Disbursements'!$G$9)</f>
        <v>0</v>
      </c>
      <c r="I12" s="52">
        <f>('15. Income Statement (3)'!G15*'6. Cash Receipts-Disbursements'!$G$10)+('15. Income Statement (3)'!H15*'6. Cash Receipts-Disbursements'!$G$9)</f>
        <v>0</v>
      </c>
      <c r="J12" s="52">
        <f>('15. Income Statement (3)'!H15*'6. Cash Receipts-Disbursements'!$G$10)+('15. Income Statement (3)'!I15*'6. Cash Receipts-Disbursements'!$G$9)</f>
        <v>0</v>
      </c>
      <c r="K12" s="52">
        <f>('15. Income Statement (3)'!I15*'6. Cash Receipts-Disbursements'!$G$10)+('15. Income Statement (3)'!J15*'6. Cash Receipts-Disbursements'!$G$9)</f>
        <v>0</v>
      </c>
      <c r="L12" s="52">
        <f>('15. Income Statement (3)'!J15*'6. Cash Receipts-Disbursements'!$G$10)+('15. Income Statement (3)'!K15*'6. Cash Receipts-Disbursements'!$G$9)</f>
        <v>0</v>
      </c>
      <c r="M12" s="52">
        <f>('15. Income Statement (3)'!K15*'6. Cash Receipts-Disbursements'!$G$10)+('15. Income Statement (3)'!L15*'6. Cash Receipts-Disbursements'!$G$9)</f>
        <v>0</v>
      </c>
      <c r="N12" s="52">
        <f>('15. Income Statement (3)'!L15*'6. Cash Receipts-Disbursements'!$G$10)+('15. Income Statement (3)'!M15*'6. Cash Receipts-Disbursements'!$G$9)</f>
        <v>0</v>
      </c>
      <c r="O12" s="52">
        <f>('15. Income Statement (3)'!M15*'6. Cash Receipts-Disbursements'!$G$10)+('15. Income Statement (3)'!N15*'6. Cash Receipts-Disbursements'!$G$9)</f>
        <v>0</v>
      </c>
      <c r="P12" s="52">
        <f>('15. Income Statement (3)'!N15*'6. Cash Receipts-Disbursements'!$G$10)+('15. Income Statement (3)'!O15*'6. Cash Receipts-Disbursements'!$G$9)</f>
        <v>0</v>
      </c>
      <c r="Q12" s="52">
        <f>SUM(E12:P12)</f>
        <v>0</v>
      </c>
    </row>
    <row r="13" spans="1:17" ht="12.75" customHeight="1" x14ac:dyDescent="0.2">
      <c r="A13" s="95" t="s">
        <v>93</v>
      </c>
      <c r="B13" s="95"/>
      <c r="C13" s="95"/>
      <c r="D13" s="92"/>
      <c r="E13" s="96">
        <f t="shared" ref="E13:Q13" si="1">SUM(E11:E12)</f>
        <v>0</v>
      </c>
      <c r="F13" s="96">
        <f t="shared" si="1"/>
        <v>0</v>
      </c>
      <c r="G13" s="96">
        <f t="shared" si="1"/>
        <v>0</v>
      </c>
      <c r="H13" s="96">
        <f t="shared" si="1"/>
        <v>0</v>
      </c>
      <c r="I13" s="96">
        <f t="shared" si="1"/>
        <v>0</v>
      </c>
      <c r="J13" s="96">
        <f t="shared" si="1"/>
        <v>0</v>
      </c>
      <c r="K13" s="96">
        <f t="shared" si="1"/>
        <v>0</v>
      </c>
      <c r="L13" s="96">
        <f t="shared" si="1"/>
        <v>0</v>
      </c>
      <c r="M13" s="96">
        <f t="shared" si="1"/>
        <v>0</v>
      </c>
      <c r="N13" s="96">
        <f t="shared" si="1"/>
        <v>0</v>
      </c>
      <c r="O13" s="96">
        <f t="shared" si="1"/>
        <v>0</v>
      </c>
      <c r="P13" s="96">
        <f t="shared" si="1"/>
        <v>0</v>
      </c>
      <c r="Q13" s="96">
        <f t="shared" si="1"/>
        <v>0</v>
      </c>
    </row>
    <row r="14" spans="1:17" ht="12.75" customHeight="1" x14ac:dyDescent="0.2">
      <c r="A14" s="95"/>
      <c r="B14" s="95"/>
      <c r="C14" s="95"/>
      <c r="D14" s="92"/>
      <c r="E14" s="96"/>
      <c r="F14" s="96"/>
      <c r="G14" s="96"/>
      <c r="H14" s="96"/>
      <c r="I14" s="96"/>
      <c r="J14" s="96"/>
      <c r="K14" s="96"/>
      <c r="L14" s="96"/>
      <c r="M14" s="96"/>
      <c r="N14" s="96"/>
      <c r="O14" s="96"/>
      <c r="P14" s="96"/>
      <c r="Q14" s="96"/>
    </row>
    <row r="15" spans="1:17" ht="12.75" customHeight="1" x14ac:dyDescent="0.2">
      <c r="A15" s="95" t="s">
        <v>94</v>
      </c>
      <c r="B15" s="95"/>
      <c r="C15" s="95"/>
      <c r="D15" s="92"/>
      <c r="E15" s="96"/>
      <c r="F15" s="96"/>
      <c r="G15" s="96"/>
      <c r="H15" s="96"/>
      <c r="I15" s="96"/>
      <c r="J15" s="96"/>
      <c r="K15" s="96"/>
      <c r="L15" s="96"/>
      <c r="M15" s="96"/>
      <c r="N15" s="96"/>
      <c r="O15" s="96"/>
      <c r="P15" s="96"/>
      <c r="Q15" s="96"/>
    </row>
    <row r="16" spans="1:17" ht="12.75" customHeight="1" x14ac:dyDescent="0.2">
      <c r="A16" s="95"/>
      <c r="B16" s="1" t="s">
        <v>113</v>
      </c>
      <c r="C16" s="1"/>
      <c r="D16" s="92"/>
      <c r="E16" s="96"/>
      <c r="F16" s="96"/>
      <c r="G16" s="96"/>
      <c r="H16" s="96"/>
      <c r="I16" s="96"/>
      <c r="J16" s="96"/>
      <c r="K16" s="96"/>
      <c r="L16" s="96"/>
      <c r="M16" s="96"/>
      <c r="N16" s="96"/>
      <c r="O16" s="96"/>
      <c r="P16" s="96"/>
      <c r="Q16" s="96"/>
    </row>
    <row r="17" spans="1:17" ht="12.75" customHeight="1" x14ac:dyDescent="0.2">
      <c r="A17" s="95"/>
      <c r="B17" s="1"/>
      <c r="C17" s="95" t="s">
        <v>204</v>
      </c>
      <c r="D17" s="92"/>
      <c r="E17" s="108">
        <v>0</v>
      </c>
      <c r="F17" s="108">
        <v>0</v>
      </c>
      <c r="G17" s="108">
        <v>0</v>
      </c>
      <c r="H17" s="108">
        <v>0</v>
      </c>
      <c r="I17" s="108">
        <v>0</v>
      </c>
      <c r="J17" s="108">
        <v>0</v>
      </c>
      <c r="K17" s="108">
        <v>0</v>
      </c>
      <c r="L17" s="108">
        <v>0</v>
      </c>
      <c r="M17" s="108">
        <v>0</v>
      </c>
      <c r="N17" s="108">
        <v>0</v>
      </c>
      <c r="O17" s="108">
        <v>0</v>
      </c>
      <c r="P17" s="108">
        <v>0</v>
      </c>
      <c r="Q17" s="96">
        <f>SUM(E17:P17)</f>
        <v>0</v>
      </c>
    </row>
    <row r="18" spans="1:17" ht="12.75" customHeight="1" x14ac:dyDescent="0.2">
      <c r="A18" s="95"/>
      <c r="B18" s="1"/>
      <c r="C18" s="95" t="s">
        <v>205</v>
      </c>
      <c r="D18" s="92"/>
      <c r="E18" s="108">
        <v>0</v>
      </c>
      <c r="F18" s="108">
        <v>0</v>
      </c>
      <c r="G18" s="108">
        <v>0</v>
      </c>
      <c r="H18" s="108">
        <v>0</v>
      </c>
      <c r="I18" s="108">
        <v>0</v>
      </c>
      <c r="J18" s="108">
        <v>0</v>
      </c>
      <c r="K18" s="108">
        <v>0</v>
      </c>
      <c r="L18" s="108">
        <v>0</v>
      </c>
      <c r="M18" s="108">
        <v>0</v>
      </c>
      <c r="N18" s="108">
        <v>0</v>
      </c>
      <c r="O18" s="108">
        <v>0</v>
      </c>
      <c r="P18" s="108">
        <v>0</v>
      </c>
      <c r="Q18" s="96">
        <f>SUM(E18:P18)</f>
        <v>0</v>
      </c>
    </row>
    <row r="19" spans="1:17" ht="12.75" customHeight="1" x14ac:dyDescent="0.2">
      <c r="A19" s="95"/>
      <c r="B19" s="95"/>
      <c r="C19" s="95" t="s">
        <v>82</v>
      </c>
      <c r="D19" s="92"/>
      <c r="E19" s="96">
        <f>('6. Cash Receipts-Disbursements'!$G$15*'Income Statement (5)'!E24)+('6. Cash Receipts-Disbursements'!$G$16*'Income Statement (4)'!P24)+('6. Cash Receipts-Disbursements'!$G$17*'Income Statement (4)'!O15)</f>
        <v>0</v>
      </c>
      <c r="F19" s="96">
        <f>('6. Cash Receipts-Disbursements'!$G$15*'Income Statement (5)'!F24)+('6. Cash Receipts-Disbursements'!$G$16*'Income Statement (4)'!Q24)+('6. Cash Receipts-Disbursements'!$G$17*'Income Statement (4)'!P15)</f>
        <v>0</v>
      </c>
      <c r="G19" s="96">
        <f>('6. Cash Receipts-Disbursements'!$G$15*'Income Statement (5)'!G24)+('6. Cash Receipts-Disbursements'!$G$16*'Income Statement (4)'!R24)+('6. Cash Receipts-Disbursements'!$G$17*'Income Statement (4)'!Q15)</f>
        <v>0</v>
      </c>
      <c r="H19" s="96">
        <f>('6. Cash Receipts-Disbursements'!$G$15*'Income Statement (5)'!H24)+('6. Cash Receipts-Disbursements'!$G$16*'Income Statement (4)'!S24)+('6. Cash Receipts-Disbursements'!$G$17*'Income Statement (4)'!R15)</f>
        <v>0</v>
      </c>
      <c r="I19" s="96">
        <f>('6. Cash Receipts-Disbursements'!$G$15*'Income Statement (5)'!I24)+('6. Cash Receipts-Disbursements'!$G$16*'Income Statement (4)'!T24)+('6. Cash Receipts-Disbursements'!$G$17*'Income Statement (4)'!S15)</f>
        <v>0</v>
      </c>
      <c r="J19" s="96">
        <f>('6. Cash Receipts-Disbursements'!$G$15*'Income Statement (5)'!J24)+('6. Cash Receipts-Disbursements'!$G$16*'Income Statement (4)'!U24)+('6. Cash Receipts-Disbursements'!$G$17*'Income Statement (4)'!T15)</f>
        <v>0</v>
      </c>
      <c r="K19" s="96">
        <f>('6. Cash Receipts-Disbursements'!$G$15*'Income Statement (5)'!K24)+('6. Cash Receipts-Disbursements'!$G$16*'Income Statement (4)'!V24)+('6. Cash Receipts-Disbursements'!$G$17*'Income Statement (4)'!U15)</f>
        <v>0</v>
      </c>
      <c r="L19" s="96">
        <f>('6. Cash Receipts-Disbursements'!$G$15*'Income Statement (5)'!L24)+('6. Cash Receipts-Disbursements'!$G$16*'Income Statement (4)'!W24)+('6. Cash Receipts-Disbursements'!$G$17*'Income Statement (4)'!V15)</f>
        <v>0</v>
      </c>
      <c r="M19" s="96">
        <f>('6. Cash Receipts-Disbursements'!$G$15*'Income Statement (5)'!M24)+('6. Cash Receipts-Disbursements'!$G$16*'Income Statement (4)'!X24)+('6. Cash Receipts-Disbursements'!$G$17*'Income Statement (4)'!W15)</f>
        <v>0</v>
      </c>
      <c r="N19" s="96">
        <f>('6. Cash Receipts-Disbursements'!$G$15*'Income Statement (5)'!N24)+('6. Cash Receipts-Disbursements'!$G$16*'Income Statement (4)'!Y24)+('6. Cash Receipts-Disbursements'!$G$17*'Income Statement (4)'!X15)</f>
        <v>0</v>
      </c>
      <c r="O19" s="96">
        <f>('6. Cash Receipts-Disbursements'!$G$15*'Income Statement (5)'!O24)+('6. Cash Receipts-Disbursements'!$G$16*'Income Statement (4)'!Z24)+('6. Cash Receipts-Disbursements'!$G$17*'Income Statement (4)'!Y15)</f>
        <v>0</v>
      </c>
      <c r="P19" s="96">
        <f>('6. Cash Receipts-Disbursements'!$G$15*'Income Statement (5)'!P24)+('6. Cash Receipts-Disbursements'!$G$16*'Income Statement (4)'!AA24)+('6. Cash Receipts-Disbursements'!$G$17*'Income Statement (4)'!Z15)</f>
        <v>0</v>
      </c>
      <c r="Q19" s="96">
        <f>SUM(E19:P19)</f>
        <v>0</v>
      </c>
    </row>
    <row r="20" spans="1:17" ht="12.75" customHeight="1" x14ac:dyDescent="0.2">
      <c r="A20" s="95"/>
      <c r="B20" s="95" t="s">
        <v>95</v>
      </c>
      <c r="C20" s="95"/>
      <c r="D20" s="92"/>
      <c r="E20" s="96"/>
      <c r="F20" s="96"/>
      <c r="G20" s="96"/>
      <c r="H20" s="96"/>
      <c r="I20" s="96"/>
      <c r="J20" s="96"/>
      <c r="K20" s="96"/>
      <c r="L20" s="96"/>
      <c r="M20" s="96"/>
      <c r="N20" s="96"/>
      <c r="O20" s="96"/>
      <c r="P20" s="96"/>
      <c r="Q20" s="96"/>
    </row>
    <row r="21" spans="1:17" ht="12.75" customHeight="1" x14ac:dyDescent="0.2">
      <c r="A21" s="95"/>
      <c r="B21" s="95"/>
      <c r="C21" s="95" t="str">
        <f>'8. Income Statement'!A29</f>
        <v>Salaries and Wages</v>
      </c>
      <c r="D21" s="92"/>
      <c r="E21" s="96">
        <f>'Income Statement (5)'!E35</f>
        <v>0</v>
      </c>
      <c r="F21" s="96">
        <f>'Income Statement (5)'!F35</f>
        <v>0</v>
      </c>
      <c r="G21" s="96">
        <f>'Income Statement (5)'!G35</f>
        <v>0</v>
      </c>
      <c r="H21" s="96">
        <f>'Income Statement (5)'!H35</f>
        <v>0</v>
      </c>
      <c r="I21" s="96">
        <f>'Income Statement (5)'!I35</f>
        <v>0</v>
      </c>
      <c r="J21" s="96">
        <f>'Income Statement (5)'!J35</f>
        <v>0</v>
      </c>
      <c r="K21" s="96">
        <f>'Income Statement (5)'!K35</f>
        <v>0</v>
      </c>
      <c r="L21" s="96">
        <f>'Income Statement (5)'!L35</f>
        <v>0</v>
      </c>
      <c r="M21" s="96">
        <f>'Income Statement (5)'!M35</f>
        <v>0</v>
      </c>
      <c r="N21" s="96">
        <f>'Income Statement (5)'!N35</f>
        <v>0</v>
      </c>
      <c r="O21" s="96">
        <f>'Income Statement (5)'!O35</f>
        <v>0</v>
      </c>
      <c r="P21" s="96">
        <f>'Income Statement (5)'!P35</f>
        <v>0</v>
      </c>
      <c r="Q21" s="96">
        <f t="shared" ref="Q21:Q28" si="2">SUM(E21:P21)</f>
        <v>0</v>
      </c>
    </row>
    <row r="22" spans="1:17" ht="12.75" customHeight="1" x14ac:dyDescent="0.2">
      <c r="A22" s="95"/>
      <c r="B22" s="95"/>
      <c r="C22" s="95" t="str">
        <f>'8. Income Statement'!A38</f>
        <v>Fixed Business Expenses</v>
      </c>
      <c r="D22" s="92"/>
      <c r="E22" s="96">
        <f>'Income Statement (5)'!E58</f>
        <v>0</v>
      </c>
      <c r="F22" s="96">
        <f>'Income Statement (5)'!F58</f>
        <v>0</v>
      </c>
      <c r="G22" s="96">
        <f>'Income Statement (5)'!G58</f>
        <v>0</v>
      </c>
      <c r="H22" s="96">
        <f>'Income Statement (5)'!H58</f>
        <v>0</v>
      </c>
      <c r="I22" s="96">
        <f>'Income Statement (5)'!I58</f>
        <v>0</v>
      </c>
      <c r="J22" s="96">
        <f>'Income Statement (5)'!J58</f>
        <v>0</v>
      </c>
      <c r="K22" s="96">
        <f>'Income Statement (5)'!K58</f>
        <v>0</v>
      </c>
      <c r="L22" s="96">
        <f>'Income Statement (5)'!L58</f>
        <v>0</v>
      </c>
      <c r="M22" s="96">
        <f>'Income Statement (5)'!M58</f>
        <v>0</v>
      </c>
      <c r="N22" s="96">
        <f>'Income Statement (5)'!N58</f>
        <v>0</v>
      </c>
      <c r="O22" s="96">
        <f>'Income Statement (5)'!O58</f>
        <v>0</v>
      </c>
      <c r="P22" s="96">
        <f>'Income Statement (5)'!P58</f>
        <v>0</v>
      </c>
      <c r="Q22" s="96">
        <f t="shared" si="2"/>
        <v>0</v>
      </c>
    </row>
    <row r="23" spans="1:17" ht="12.75" customHeight="1" x14ac:dyDescent="0.2">
      <c r="A23" s="95"/>
      <c r="B23" s="95"/>
      <c r="C23" s="95" t="s">
        <v>101</v>
      </c>
      <c r="D23" s="92"/>
      <c r="E23" s="96">
        <v>0</v>
      </c>
      <c r="F23" s="96">
        <v>0</v>
      </c>
      <c r="G23" s="96">
        <f>SUM('Income Statement (5)'!E70:G70)</f>
        <v>0</v>
      </c>
      <c r="H23" s="96">
        <v>0</v>
      </c>
      <c r="I23" s="96">
        <v>0</v>
      </c>
      <c r="J23" s="96">
        <f>SUM('Income Statement (5)'!H70:J70)</f>
        <v>0</v>
      </c>
      <c r="K23" s="96">
        <v>0</v>
      </c>
      <c r="L23" s="96">
        <v>0</v>
      </c>
      <c r="M23" s="96">
        <f>SUM('Income Statement (5)'!K70:M70)</f>
        <v>0</v>
      </c>
      <c r="N23" s="96">
        <v>0</v>
      </c>
      <c r="O23" s="96">
        <v>0</v>
      </c>
      <c r="P23" s="96">
        <f>SUM('Income Statement (5)'!N70:P70)</f>
        <v>0</v>
      </c>
      <c r="Q23" s="96">
        <f t="shared" si="2"/>
        <v>0</v>
      </c>
    </row>
    <row r="24" spans="1:17" ht="12.75" customHeight="1" x14ac:dyDescent="0.2">
      <c r="A24" s="95"/>
      <c r="B24" s="95" t="s">
        <v>96</v>
      </c>
      <c r="C24" s="95"/>
      <c r="D24" s="92"/>
      <c r="E24" s="96"/>
      <c r="F24" s="96"/>
      <c r="G24" s="96"/>
      <c r="H24" s="96"/>
      <c r="I24" s="96"/>
      <c r="J24" s="96"/>
      <c r="K24" s="96"/>
      <c r="L24" s="96"/>
      <c r="M24" s="96"/>
      <c r="N24" s="96"/>
      <c r="O24" s="96"/>
      <c r="P24" s="96"/>
      <c r="Q24" s="96">
        <f t="shared" si="2"/>
        <v>0</v>
      </c>
    </row>
    <row r="25" spans="1:17" ht="12.75" customHeight="1" x14ac:dyDescent="0.2">
      <c r="A25" s="95"/>
      <c r="B25" s="95"/>
      <c r="C25" s="95" t="s">
        <v>97</v>
      </c>
      <c r="D25" s="92"/>
      <c r="E25" s="96">
        <f>'1. Required Start-Up Funds'!J50</f>
        <v>0</v>
      </c>
      <c r="F25" s="96">
        <f t="shared" ref="F25:P25" si="3">E25</f>
        <v>0</v>
      </c>
      <c r="G25" s="96">
        <f t="shared" si="3"/>
        <v>0</v>
      </c>
      <c r="H25" s="96">
        <f t="shared" si="3"/>
        <v>0</v>
      </c>
      <c r="I25" s="96">
        <f t="shared" si="3"/>
        <v>0</v>
      </c>
      <c r="J25" s="96">
        <f t="shared" si="3"/>
        <v>0</v>
      </c>
      <c r="K25" s="96">
        <f t="shared" si="3"/>
        <v>0</v>
      </c>
      <c r="L25" s="96">
        <f t="shared" si="3"/>
        <v>0</v>
      </c>
      <c r="M25" s="96">
        <f t="shared" si="3"/>
        <v>0</v>
      </c>
      <c r="N25" s="96">
        <f t="shared" si="3"/>
        <v>0</v>
      </c>
      <c r="O25" s="96">
        <f t="shared" si="3"/>
        <v>0</v>
      </c>
      <c r="P25" s="96">
        <f t="shared" si="3"/>
        <v>0</v>
      </c>
      <c r="Q25" s="96">
        <f t="shared" si="2"/>
        <v>0</v>
      </c>
    </row>
    <row r="26" spans="1:17" ht="12.75" customHeight="1" x14ac:dyDescent="0.2">
      <c r="A26" s="95"/>
      <c r="B26" s="95"/>
      <c r="C26" s="95" t="s">
        <v>98</v>
      </c>
      <c r="D26" s="92"/>
      <c r="E26" s="96">
        <f>'6. Cash Receipts-Disbursements'!G22/12*'13. Cash Flow Statement (2)'!P40</f>
        <v>0</v>
      </c>
      <c r="F26" s="96">
        <f>'6. Cash Receipts-Disbursements'!G22/12*'16. Cash Flow Statement (3)'!E40</f>
        <v>0</v>
      </c>
      <c r="G26" s="96">
        <f>('6. Cash Receipts-Disbursements'!$G$22/12)*F40</f>
        <v>0</v>
      </c>
      <c r="H26" s="96">
        <f>('6. Cash Receipts-Disbursements'!$G$22/12)*G40</f>
        <v>0</v>
      </c>
      <c r="I26" s="96">
        <f>('6. Cash Receipts-Disbursements'!$G$22/12)*H40</f>
        <v>0</v>
      </c>
      <c r="J26" s="96">
        <f>('6. Cash Receipts-Disbursements'!$G$22/12)*I40</f>
        <v>0</v>
      </c>
      <c r="K26" s="96">
        <f>('6. Cash Receipts-Disbursements'!$G$22/12)*J40</f>
        <v>0</v>
      </c>
      <c r="L26" s="96">
        <f>('6. Cash Receipts-Disbursements'!$G$22/12)*K40</f>
        <v>0</v>
      </c>
      <c r="M26" s="96">
        <f>('6. Cash Receipts-Disbursements'!$G$22/12)*L40</f>
        <v>0</v>
      </c>
      <c r="N26" s="96">
        <f>('6. Cash Receipts-Disbursements'!$G$22/12)*M40</f>
        <v>0</v>
      </c>
      <c r="O26" s="96">
        <f>('6. Cash Receipts-Disbursements'!$G$22/12)*N40</f>
        <v>0</v>
      </c>
      <c r="P26" s="96">
        <f>('6. Cash Receipts-Disbursements'!$G$22/12)*O40</f>
        <v>0</v>
      </c>
      <c r="Q26" s="96">
        <f t="shared" si="2"/>
        <v>0</v>
      </c>
    </row>
    <row r="27" spans="1:17" ht="12.75" customHeight="1" x14ac:dyDescent="0.2">
      <c r="A27" s="95"/>
      <c r="B27" s="95"/>
      <c r="C27" s="95" t="s">
        <v>99</v>
      </c>
      <c r="D27" s="92"/>
      <c r="E27" s="108">
        <v>0</v>
      </c>
      <c r="F27" s="108">
        <v>0</v>
      </c>
      <c r="G27" s="108">
        <v>0</v>
      </c>
      <c r="H27" s="108">
        <v>0</v>
      </c>
      <c r="I27" s="108">
        <v>0</v>
      </c>
      <c r="J27" s="108">
        <v>0</v>
      </c>
      <c r="K27" s="108">
        <v>0</v>
      </c>
      <c r="L27" s="108">
        <v>0</v>
      </c>
      <c r="M27" s="108">
        <v>0</v>
      </c>
      <c r="N27" s="108">
        <v>0</v>
      </c>
      <c r="O27" s="108">
        <v>0</v>
      </c>
      <c r="P27" s="108">
        <v>0</v>
      </c>
      <c r="Q27" s="96">
        <f t="shared" si="2"/>
        <v>0</v>
      </c>
    </row>
    <row r="28" spans="1:17" ht="12.75" customHeight="1" thickBot="1" x14ac:dyDescent="0.25">
      <c r="A28" s="1"/>
      <c r="B28" s="1"/>
      <c r="C28" s="1" t="s">
        <v>100</v>
      </c>
      <c r="D28" s="40"/>
      <c r="E28" s="109">
        <v>0</v>
      </c>
      <c r="F28" s="109">
        <v>0</v>
      </c>
      <c r="G28" s="109">
        <v>0</v>
      </c>
      <c r="H28" s="109">
        <v>0</v>
      </c>
      <c r="I28" s="109">
        <v>0</v>
      </c>
      <c r="J28" s="109">
        <v>0</v>
      </c>
      <c r="K28" s="109">
        <v>0</v>
      </c>
      <c r="L28" s="109">
        <v>0</v>
      </c>
      <c r="M28" s="109">
        <v>0</v>
      </c>
      <c r="N28" s="109">
        <v>0</v>
      </c>
      <c r="O28" s="109">
        <v>0</v>
      </c>
      <c r="P28" s="109">
        <v>0</v>
      </c>
      <c r="Q28" s="52">
        <f t="shared" si="2"/>
        <v>0</v>
      </c>
    </row>
    <row r="29" spans="1:17" ht="12.75" customHeight="1" x14ac:dyDescent="0.2">
      <c r="A29" s="1" t="s">
        <v>102</v>
      </c>
      <c r="B29" s="1"/>
      <c r="C29" s="1"/>
      <c r="D29" s="40"/>
      <c r="E29" s="48">
        <f t="shared" ref="E29:Q29" si="4">SUM(E17:E28)</f>
        <v>0</v>
      </c>
      <c r="F29" s="48">
        <f t="shared" si="4"/>
        <v>0</v>
      </c>
      <c r="G29" s="48">
        <f t="shared" si="4"/>
        <v>0</v>
      </c>
      <c r="H29" s="48">
        <f t="shared" si="4"/>
        <v>0</v>
      </c>
      <c r="I29" s="48">
        <f t="shared" si="4"/>
        <v>0</v>
      </c>
      <c r="J29" s="48">
        <f t="shared" si="4"/>
        <v>0</v>
      </c>
      <c r="K29" s="48">
        <f t="shared" si="4"/>
        <v>0</v>
      </c>
      <c r="L29" s="48">
        <f t="shared" si="4"/>
        <v>0</v>
      </c>
      <c r="M29" s="48">
        <f t="shared" si="4"/>
        <v>0</v>
      </c>
      <c r="N29" s="48">
        <f t="shared" si="4"/>
        <v>0</v>
      </c>
      <c r="O29" s="48">
        <f t="shared" si="4"/>
        <v>0</v>
      </c>
      <c r="P29" s="48">
        <f t="shared" si="4"/>
        <v>0</v>
      </c>
      <c r="Q29" s="48">
        <f t="shared" si="4"/>
        <v>0</v>
      </c>
    </row>
    <row r="30" spans="1:17" ht="12.75" customHeight="1" x14ac:dyDescent="0.2">
      <c r="A30" s="1"/>
      <c r="B30" s="1"/>
      <c r="C30" s="1"/>
      <c r="D30" s="40"/>
      <c r="E30" s="48"/>
      <c r="F30" s="48"/>
      <c r="G30" s="48"/>
      <c r="H30" s="48"/>
      <c r="I30" s="48"/>
      <c r="J30" s="48"/>
      <c r="K30" s="48"/>
      <c r="L30" s="48"/>
      <c r="M30" s="48"/>
      <c r="N30" s="48"/>
      <c r="O30" s="48"/>
      <c r="P30" s="48"/>
      <c r="Q30" s="48"/>
    </row>
    <row r="31" spans="1:17" ht="12.75" customHeight="1" x14ac:dyDescent="0.2">
      <c r="A31" s="1" t="s">
        <v>104</v>
      </c>
      <c r="B31" s="1"/>
      <c r="C31" s="1"/>
      <c r="D31" s="40"/>
      <c r="E31" s="48">
        <f t="shared" ref="E31:Q31" si="5">E13-E29</f>
        <v>0</v>
      </c>
      <c r="F31" s="48">
        <f t="shared" si="5"/>
        <v>0</v>
      </c>
      <c r="G31" s="48">
        <f t="shared" si="5"/>
        <v>0</v>
      </c>
      <c r="H31" s="48">
        <f t="shared" si="5"/>
        <v>0</v>
      </c>
      <c r="I31" s="48">
        <f t="shared" si="5"/>
        <v>0</v>
      </c>
      <c r="J31" s="48">
        <f t="shared" si="5"/>
        <v>0</v>
      </c>
      <c r="K31" s="48">
        <f t="shared" si="5"/>
        <v>0</v>
      </c>
      <c r="L31" s="48">
        <f t="shared" si="5"/>
        <v>0</v>
      </c>
      <c r="M31" s="48">
        <f t="shared" si="5"/>
        <v>0</v>
      </c>
      <c r="N31" s="48">
        <f t="shared" si="5"/>
        <v>0</v>
      </c>
      <c r="O31" s="48">
        <f t="shared" si="5"/>
        <v>0</v>
      </c>
      <c r="P31" s="48">
        <f t="shared" si="5"/>
        <v>0</v>
      </c>
      <c r="Q31" s="48">
        <f t="shared" si="5"/>
        <v>0</v>
      </c>
    </row>
    <row r="32" spans="1:17" ht="12.75" customHeight="1" x14ac:dyDescent="0.2">
      <c r="A32" s="1"/>
      <c r="B32" s="1"/>
      <c r="C32" s="1"/>
      <c r="D32" s="40"/>
      <c r="E32" s="48"/>
      <c r="F32" s="48"/>
      <c r="G32" s="48"/>
      <c r="H32" s="48"/>
      <c r="I32" s="48"/>
      <c r="J32" s="48"/>
      <c r="K32" s="48"/>
      <c r="L32" s="48"/>
      <c r="M32" s="48"/>
      <c r="N32" s="48"/>
      <c r="O32" s="48"/>
      <c r="P32" s="48"/>
      <c r="Q32" s="48"/>
    </row>
    <row r="33" spans="1:17" ht="12.75" customHeight="1" thickBot="1" x14ac:dyDescent="0.25">
      <c r="A33" s="1" t="s">
        <v>103</v>
      </c>
      <c r="B33" s="1"/>
      <c r="C33" s="1"/>
      <c r="D33" s="40"/>
      <c r="E33" s="52">
        <f t="shared" ref="E33:P33" si="6">E8+E31</f>
        <v>0</v>
      </c>
      <c r="F33" s="52">
        <f t="shared" si="6"/>
        <v>0</v>
      </c>
      <c r="G33" s="52">
        <f t="shared" si="6"/>
        <v>0</v>
      </c>
      <c r="H33" s="52">
        <f t="shared" si="6"/>
        <v>0</v>
      </c>
      <c r="I33" s="52">
        <f t="shared" si="6"/>
        <v>0</v>
      </c>
      <c r="J33" s="52">
        <f t="shared" si="6"/>
        <v>0</v>
      </c>
      <c r="K33" s="52">
        <f t="shared" si="6"/>
        <v>0</v>
      </c>
      <c r="L33" s="52">
        <f t="shared" si="6"/>
        <v>0</v>
      </c>
      <c r="M33" s="52">
        <f t="shared" si="6"/>
        <v>0</v>
      </c>
      <c r="N33" s="52">
        <f t="shared" si="6"/>
        <v>0</v>
      </c>
      <c r="O33" s="52">
        <f t="shared" si="6"/>
        <v>0</v>
      </c>
      <c r="P33" s="52">
        <f t="shared" si="6"/>
        <v>0</v>
      </c>
      <c r="Q33" s="52"/>
    </row>
    <row r="34" spans="1:17" ht="12.75" customHeight="1" x14ac:dyDescent="0.2">
      <c r="A34" s="1"/>
      <c r="B34" s="1"/>
      <c r="C34" s="1"/>
      <c r="D34" s="40"/>
      <c r="E34" s="48"/>
      <c r="F34" s="48"/>
      <c r="G34" s="48"/>
      <c r="H34" s="48"/>
      <c r="I34" s="48"/>
      <c r="J34" s="48"/>
      <c r="K34" s="48"/>
      <c r="L34" s="48"/>
      <c r="M34" s="48"/>
      <c r="N34" s="48"/>
      <c r="O34" s="48"/>
      <c r="P34" s="48"/>
      <c r="Q34" s="48"/>
    </row>
    <row r="35" spans="1:17" ht="12.75" customHeight="1" x14ac:dyDescent="0.2">
      <c r="A35" s="1" t="s">
        <v>105</v>
      </c>
      <c r="B35" s="1"/>
      <c r="C35" s="1"/>
      <c r="D35" s="40"/>
      <c r="E35" s="48">
        <f>IF((E33-'6. Cash Receipts-Disbursements'!$G$21)&lt;0,'6. Cash Receipts-Disbursements'!$G$21-'16. Cash Flow Statement (3)'!E33,0)</f>
        <v>0</v>
      </c>
      <c r="F35" s="48">
        <f>IF((F33-'6. Cash Receipts-Disbursements'!$G$21)&lt;0,'6. Cash Receipts-Disbursements'!$G$21-'16. Cash Flow Statement (3)'!F33,0)</f>
        <v>0</v>
      </c>
      <c r="G35" s="48">
        <f>IF((G33-'6. Cash Receipts-Disbursements'!$G$21)&lt;0,'6. Cash Receipts-Disbursements'!$G$21-'16. Cash Flow Statement (3)'!G33,0)</f>
        <v>0</v>
      </c>
      <c r="H35" s="48">
        <f>IF((H33-'6. Cash Receipts-Disbursements'!$G$21)&lt;0,'6. Cash Receipts-Disbursements'!$G$21-'16. Cash Flow Statement (3)'!H33,0)</f>
        <v>0</v>
      </c>
      <c r="I35" s="48">
        <f>IF((I33-'6. Cash Receipts-Disbursements'!$G$21)&lt;0,'6. Cash Receipts-Disbursements'!$G$21-'16. Cash Flow Statement (3)'!I33,0)</f>
        <v>0</v>
      </c>
      <c r="J35" s="48">
        <f>IF((J33-'6. Cash Receipts-Disbursements'!$G$21)&lt;0,'6. Cash Receipts-Disbursements'!$G$21-'16. Cash Flow Statement (3)'!J33,0)</f>
        <v>0</v>
      </c>
      <c r="K35" s="48">
        <f>IF((K33-'6. Cash Receipts-Disbursements'!$G$21)&lt;0,'6. Cash Receipts-Disbursements'!$G$21-'16. Cash Flow Statement (3)'!K33,0)</f>
        <v>0</v>
      </c>
      <c r="L35" s="48">
        <f>IF((L33-'6. Cash Receipts-Disbursements'!$G$21)&lt;0,'6. Cash Receipts-Disbursements'!$G$21-'16. Cash Flow Statement (3)'!L33,0)</f>
        <v>0</v>
      </c>
      <c r="M35" s="48">
        <f>IF((M33-'6. Cash Receipts-Disbursements'!$G$21)&lt;0,'6. Cash Receipts-Disbursements'!$G$21-'16. Cash Flow Statement (3)'!M33,0)</f>
        <v>0</v>
      </c>
      <c r="N35" s="48">
        <f>IF((N33-'6. Cash Receipts-Disbursements'!$G$21)&lt;0,'6. Cash Receipts-Disbursements'!$G$21-'16. Cash Flow Statement (3)'!N33,0)</f>
        <v>0</v>
      </c>
      <c r="O35" s="48">
        <f>IF((O33-'6. Cash Receipts-Disbursements'!$G$21)&lt;0,'6. Cash Receipts-Disbursements'!$G$21-'16. Cash Flow Statement (3)'!O33,0)</f>
        <v>0</v>
      </c>
      <c r="P35" s="48">
        <f>IF((P33-'6. Cash Receipts-Disbursements'!$G$21)&lt;0,'6. Cash Receipts-Disbursements'!$G$21-'16. Cash Flow Statement (3)'!P33,0)</f>
        <v>0</v>
      </c>
      <c r="Q35" s="48">
        <f>SUM(E35:P35)</f>
        <v>0</v>
      </c>
    </row>
    <row r="36" spans="1:17" ht="12.75" customHeight="1" thickBot="1" x14ac:dyDescent="0.25">
      <c r="A36" s="1"/>
      <c r="B36" s="1"/>
      <c r="C36" s="1"/>
      <c r="D36" s="40"/>
      <c r="E36" s="52"/>
      <c r="F36" s="52"/>
      <c r="G36" s="52"/>
      <c r="H36" s="52"/>
      <c r="I36" s="52"/>
      <c r="J36" s="52"/>
      <c r="K36" s="52"/>
      <c r="L36" s="52"/>
      <c r="M36" s="52"/>
      <c r="N36" s="52"/>
      <c r="O36" s="52"/>
      <c r="P36" s="52"/>
      <c r="Q36" s="52"/>
    </row>
    <row r="37" spans="1:17" ht="16.350000000000001" customHeight="1" thickBot="1" x14ac:dyDescent="0.25">
      <c r="A37" s="1" t="s">
        <v>106</v>
      </c>
      <c r="B37" s="1"/>
      <c r="C37" s="1"/>
      <c r="D37" s="40"/>
      <c r="E37" s="60">
        <f t="shared" ref="E37:P37" si="7">E33+E35</f>
        <v>0</v>
      </c>
      <c r="F37" s="60">
        <f t="shared" si="7"/>
        <v>0</v>
      </c>
      <c r="G37" s="60">
        <f t="shared" si="7"/>
        <v>0</v>
      </c>
      <c r="H37" s="60">
        <f t="shared" si="7"/>
        <v>0</v>
      </c>
      <c r="I37" s="60">
        <f t="shared" si="7"/>
        <v>0</v>
      </c>
      <c r="J37" s="60">
        <f t="shared" si="7"/>
        <v>0</v>
      </c>
      <c r="K37" s="60">
        <f t="shared" si="7"/>
        <v>0</v>
      </c>
      <c r="L37" s="60">
        <f t="shared" si="7"/>
        <v>0</v>
      </c>
      <c r="M37" s="60">
        <f t="shared" si="7"/>
        <v>0</v>
      </c>
      <c r="N37" s="60">
        <f t="shared" si="7"/>
        <v>0</v>
      </c>
      <c r="O37" s="60">
        <f t="shared" si="7"/>
        <v>0</v>
      </c>
      <c r="P37" s="60">
        <f t="shared" si="7"/>
        <v>0</v>
      </c>
      <c r="Q37" s="60"/>
    </row>
    <row r="38" spans="1:17" ht="12.75" customHeight="1" thickTop="1" x14ac:dyDescent="0.2">
      <c r="A38" s="1"/>
      <c r="B38" s="1"/>
      <c r="C38" s="1"/>
      <c r="D38" s="40"/>
      <c r="E38" s="48"/>
      <c r="F38" s="48"/>
      <c r="G38" s="48"/>
      <c r="H38" s="48"/>
      <c r="I38" s="48"/>
      <c r="J38" s="48"/>
      <c r="K38" s="48"/>
      <c r="L38" s="48"/>
      <c r="M38" s="48"/>
      <c r="N38" s="48"/>
      <c r="O38" s="48"/>
      <c r="P38" s="48"/>
      <c r="Q38" s="48"/>
    </row>
    <row r="39" spans="1:17" ht="12.75" customHeight="1" x14ac:dyDescent="0.2">
      <c r="A39" s="1"/>
      <c r="B39" s="1"/>
      <c r="C39" s="1"/>
      <c r="D39" s="40"/>
      <c r="E39" s="48"/>
      <c r="F39" s="48"/>
      <c r="G39" s="48"/>
      <c r="H39" s="48"/>
      <c r="I39" s="48"/>
      <c r="J39" s="48"/>
      <c r="K39" s="48"/>
      <c r="L39" s="48"/>
      <c r="M39" s="48"/>
      <c r="N39" s="48"/>
      <c r="O39" s="48"/>
      <c r="P39" s="48"/>
      <c r="Q39" s="48"/>
    </row>
    <row r="40" spans="1:17" ht="12.75" customHeight="1" x14ac:dyDescent="0.2">
      <c r="A40" s="1" t="s">
        <v>107</v>
      </c>
      <c r="B40" s="1"/>
      <c r="C40" s="1"/>
      <c r="D40" s="40"/>
      <c r="E40" s="96">
        <f>E35+'13. Cash Flow Statement (2)'!P40-'16. Cash Flow Statement (3)'!E27</f>
        <v>0</v>
      </c>
      <c r="F40" s="96">
        <f t="shared" ref="F40:P40" si="8">E40+F35-F27</f>
        <v>0</v>
      </c>
      <c r="G40" s="96">
        <f t="shared" si="8"/>
        <v>0</v>
      </c>
      <c r="H40" s="96">
        <f t="shared" si="8"/>
        <v>0</v>
      </c>
      <c r="I40" s="96">
        <f t="shared" si="8"/>
        <v>0</v>
      </c>
      <c r="J40" s="96">
        <f t="shared" si="8"/>
        <v>0</v>
      </c>
      <c r="K40" s="96">
        <f t="shared" si="8"/>
        <v>0</v>
      </c>
      <c r="L40" s="96">
        <f t="shared" si="8"/>
        <v>0</v>
      </c>
      <c r="M40" s="96">
        <f t="shared" si="8"/>
        <v>0</v>
      </c>
      <c r="N40" s="96">
        <f t="shared" si="8"/>
        <v>0</v>
      </c>
      <c r="O40" s="96">
        <f t="shared" si="8"/>
        <v>0</v>
      </c>
      <c r="P40" s="96">
        <f t="shared" si="8"/>
        <v>0</v>
      </c>
      <c r="Q40" s="96"/>
    </row>
    <row r="41" spans="1:17" ht="12.75" customHeight="1" x14ac:dyDescent="0.2">
      <c r="A41" s="1"/>
      <c r="B41" s="1"/>
      <c r="C41" s="1"/>
      <c r="D41" s="40"/>
      <c r="E41" s="40"/>
      <c r="F41" s="40"/>
      <c r="G41" s="40"/>
      <c r="H41" s="40"/>
      <c r="I41" s="40"/>
      <c r="J41" s="40"/>
      <c r="K41" s="40"/>
      <c r="L41" s="40"/>
      <c r="M41" s="40"/>
      <c r="N41" s="40"/>
      <c r="O41" s="40"/>
      <c r="P41" s="40"/>
      <c r="Q41" s="40"/>
    </row>
    <row r="42" spans="1:17" ht="12.75" customHeight="1" x14ac:dyDescent="0.2">
      <c r="A42" s="1"/>
      <c r="B42" s="1"/>
      <c r="C42" s="1"/>
      <c r="D42" s="40"/>
      <c r="E42" s="40"/>
      <c r="F42" s="40"/>
      <c r="G42" s="40"/>
      <c r="H42" s="40"/>
      <c r="I42" s="40"/>
      <c r="J42" s="40"/>
      <c r="K42" s="40"/>
      <c r="L42" s="40"/>
      <c r="M42" s="40"/>
      <c r="N42" s="40"/>
      <c r="O42" s="40"/>
      <c r="P42" s="40"/>
      <c r="Q42" s="40"/>
    </row>
    <row r="43" spans="1:17" ht="12.75" customHeight="1" x14ac:dyDescent="0.2">
      <c r="A43" s="1"/>
      <c r="B43" s="1"/>
      <c r="C43" s="1"/>
      <c r="D43" s="40"/>
      <c r="E43" s="40"/>
      <c r="F43" s="40"/>
      <c r="G43" s="40"/>
      <c r="H43" s="40"/>
      <c r="I43" s="40"/>
      <c r="J43" s="40"/>
      <c r="K43" s="40"/>
      <c r="L43" s="40"/>
      <c r="M43" s="40"/>
      <c r="N43" s="40"/>
      <c r="O43" s="40"/>
      <c r="P43" s="40"/>
      <c r="Q43" s="40"/>
    </row>
    <row r="44" spans="1:17" ht="12.75" customHeight="1" x14ac:dyDescent="0.2">
      <c r="A44" s="1"/>
      <c r="B44" s="1"/>
      <c r="C44" s="1"/>
      <c r="D44" s="40"/>
      <c r="E44" s="56"/>
      <c r="F44" s="40"/>
      <c r="G44" s="40"/>
      <c r="H44" s="40"/>
      <c r="I44" s="40"/>
      <c r="J44" s="40"/>
      <c r="K44" s="40"/>
      <c r="L44" s="40"/>
      <c r="M44" s="40"/>
      <c r="N44" s="40"/>
      <c r="O44" s="40"/>
      <c r="P44" s="40"/>
      <c r="Q44" s="40"/>
    </row>
    <row r="45" spans="1:17" ht="12.75" customHeight="1" x14ac:dyDescent="0.2">
      <c r="A45" s="1"/>
      <c r="B45" s="1"/>
      <c r="C45" s="1"/>
      <c r="D45" s="40"/>
      <c r="E45" s="40"/>
      <c r="F45" s="40"/>
      <c r="G45" s="40"/>
      <c r="H45" s="40"/>
      <c r="I45" s="40"/>
      <c r="J45" s="40"/>
      <c r="K45" s="40"/>
      <c r="L45" s="40"/>
      <c r="M45" s="40"/>
      <c r="N45" s="40"/>
      <c r="O45" s="40"/>
      <c r="P45" s="40"/>
      <c r="Q45" s="40"/>
    </row>
    <row r="46" spans="1:17" ht="12.75" customHeight="1" x14ac:dyDescent="0.2">
      <c r="A46" s="1"/>
      <c r="B46" s="1"/>
      <c r="C46" s="1"/>
      <c r="D46" s="40"/>
      <c r="E46" s="40"/>
      <c r="F46" s="40"/>
      <c r="G46" s="40"/>
      <c r="H46" s="40"/>
      <c r="I46" s="40"/>
      <c r="J46" s="40"/>
      <c r="K46" s="40"/>
      <c r="L46" s="40"/>
      <c r="M46" s="40"/>
      <c r="N46" s="40"/>
      <c r="O46" s="40"/>
      <c r="P46" s="40"/>
      <c r="Q46" s="40"/>
    </row>
    <row r="47" spans="1:17" ht="12.75" customHeight="1" x14ac:dyDescent="0.2">
      <c r="A47" s="1"/>
      <c r="B47" s="1"/>
      <c r="C47" s="1"/>
      <c r="D47" s="40"/>
      <c r="E47" s="40"/>
      <c r="F47" s="40"/>
      <c r="G47" s="40"/>
      <c r="H47" s="40"/>
      <c r="I47" s="40"/>
      <c r="J47" s="40"/>
      <c r="K47" s="40"/>
      <c r="L47" s="40"/>
      <c r="M47" s="40"/>
      <c r="N47" s="40"/>
      <c r="O47" s="40"/>
      <c r="P47" s="40"/>
      <c r="Q47" s="40"/>
    </row>
    <row r="48" spans="1:17" ht="12.75" customHeight="1" x14ac:dyDescent="0.2">
      <c r="A48" s="1"/>
      <c r="B48" s="1"/>
      <c r="C48" s="1"/>
      <c r="D48" s="40"/>
      <c r="E48" s="40"/>
      <c r="F48" s="40"/>
      <c r="G48" s="40"/>
      <c r="H48" s="40"/>
      <c r="I48" s="40"/>
      <c r="J48" s="40"/>
      <c r="K48" s="40"/>
      <c r="L48" s="40"/>
      <c r="M48" s="40"/>
      <c r="N48" s="40"/>
      <c r="O48" s="40"/>
      <c r="P48" s="40"/>
      <c r="Q48" s="40"/>
    </row>
    <row r="49" spans="1:17" ht="12.75" customHeight="1" x14ac:dyDescent="0.2">
      <c r="A49" s="1"/>
      <c r="B49" s="1"/>
      <c r="C49" s="1"/>
      <c r="D49" s="40"/>
      <c r="E49" s="40"/>
      <c r="F49" s="40"/>
      <c r="G49" s="40"/>
      <c r="H49" s="40"/>
      <c r="I49" s="40"/>
      <c r="J49" s="40"/>
      <c r="K49" s="40"/>
      <c r="L49" s="40"/>
      <c r="M49" s="40"/>
      <c r="N49" s="40"/>
      <c r="O49" s="40"/>
      <c r="P49" s="40"/>
      <c r="Q49" s="40"/>
    </row>
    <row r="50" spans="1:17" ht="12.75" customHeight="1" x14ac:dyDescent="0.2">
      <c r="A50" s="1"/>
      <c r="B50" s="1"/>
      <c r="C50" s="1"/>
      <c r="D50" s="40"/>
      <c r="E50" s="40"/>
      <c r="F50" s="40"/>
      <c r="G50" s="40"/>
      <c r="H50" s="40"/>
      <c r="I50" s="40"/>
      <c r="J50" s="40"/>
      <c r="K50" s="40"/>
      <c r="L50" s="40"/>
      <c r="M50" s="40"/>
      <c r="N50" s="40"/>
      <c r="O50" s="40"/>
      <c r="P50" s="40"/>
      <c r="Q50" s="40"/>
    </row>
    <row r="51" spans="1:17" ht="12.75" customHeight="1" x14ac:dyDescent="0.2">
      <c r="A51" s="1"/>
      <c r="B51" s="1"/>
      <c r="C51" s="1"/>
      <c r="D51" s="40"/>
      <c r="E51" s="40"/>
      <c r="F51" s="40"/>
      <c r="G51" s="40"/>
      <c r="H51" s="40"/>
      <c r="I51" s="40"/>
      <c r="J51" s="40"/>
      <c r="K51" s="40"/>
      <c r="L51" s="40"/>
      <c r="M51" s="40"/>
      <c r="N51" s="40"/>
      <c r="O51" s="40"/>
      <c r="P51" s="40"/>
      <c r="Q51" s="40"/>
    </row>
    <row r="52" spans="1:17" ht="12.75" customHeight="1" x14ac:dyDescent="0.2">
      <c r="A52" s="1"/>
      <c r="B52" s="1"/>
      <c r="C52" s="1"/>
      <c r="D52" s="40"/>
      <c r="E52" s="40"/>
      <c r="F52" s="40"/>
      <c r="G52" s="40"/>
      <c r="H52" s="40"/>
      <c r="I52" s="40"/>
      <c r="J52" s="40"/>
      <c r="K52" s="40"/>
      <c r="L52" s="40"/>
      <c r="M52" s="40"/>
      <c r="N52" s="40"/>
      <c r="O52" s="40"/>
      <c r="P52" s="40"/>
      <c r="Q52" s="40"/>
    </row>
    <row r="53" spans="1:17" ht="12.75" customHeight="1" x14ac:dyDescent="0.2"/>
    <row r="54" spans="1:17" ht="12.75" customHeight="1" x14ac:dyDescent="0.2">
      <c r="E54" s="18"/>
      <c r="F54" s="18"/>
      <c r="G54" s="18"/>
      <c r="H54" s="18"/>
      <c r="I54" s="18"/>
      <c r="J54" s="18"/>
      <c r="K54" s="18"/>
      <c r="L54" s="18"/>
      <c r="M54" s="18"/>
      <c r="N54" s="18"/>
      <c r="O54" s="18"/>
      <c r="P54" s="18"/>
      <c r="Q54" s="18"/>
    </row>
    <row r="55" spans="1:17" ht="12.75" customHeight="1" x14ac:dyDescent="0.2">
      <c r="E55" s="18"/>
      <c r="F55" s="18"/>
      <c r="G55" s="18"/>
      <c r="H55" s="18"/>
      <c r="I55" s="18"/>
      <c r="J55" s="18"/>
      <c r="K55" s="18"/>
      <c r="L55" s="18"/>
      <c r="M55" s="18"/>
      <c r="N55" s="18"/>
      <c r="O55" s="18"/>
      <c r="P55" s="18"/>
      <c r="Q55" s="18"/>
    </row>
    <row r="56" spans="1:17" ht="12.75" customHeight="1" x14ac:dyDescent="0.2">
      <c r="E56" s="18"/>
      <c r="F56" s="18"/>
      <c r="G56" s="18"/>
      <c r="H56" s="18"/>
      <c r="I56" s="18"/>
      <c r="J56" s="18"/>
      <c r="K56" s="18"/>
      <c r="L56" s="18"/>
      <c r="M56" s="18"/>
      <c r="N56" s="18"/>
      <c r="O56" s="18"/>
      <c r="P56" s="18"/>
      <c r="Q56" s="18"/>
    </row>
    <row r="57" spans="1:17" ht="12.75" customHeight="1" x14ac:dyDescent="0.2">
      <c r="D57" s="7"/>
      <c r="E57" s="18"/>
      <c r="F57" s="18"/>
      <c r="G57" s="18"/>
      <c r="H57" s="18"/>
      <c r="I57" s="18"/>
      <c r="J57" s="18"/>
      <c r="K57" s="18"/>
      <c r="L57" s="18"/>
      <c r="M57" s="18"/>
      <c r="N57" s="18"/>
      <c r="O57" s="18"/>
      <c r="P57" s="18"/>
      <c r="Q57" s="18"/>
    </row>
    <row r="58" spans="1:17" ht="12.75" customHeight="1" x14ac:dyDescent="0.2">
      <c r="D58" s="7"/>
      <c r="E58" s="18"/>
      <c r="F58" s="18"/>
      <c r="G58" s="18"/>
      <c r="H58" s="18"/>
      <c r="I58" s="18"/>
      <c r="J58" s="18"/>
      <c r="K58" s="18"/>
      <c r="L58" s="18"/>
      <c r="M58" s="18"/>
      <c r="N58" s="18"/>
      <c r="O58" s="18"/>
      <c r="P58" s="18"/>
      <c r="Q58" s="18"/>
    </row>
    <row r="59" spans="1:17" ht="12.75" customHeight="1" x14ac:dyDescent="0.2">
      <c r="D59" s="7"/>
      <c r="E59" s="18"/>
      <c r="F59" s="18"/>
      <c r="G59" s="18"/>
      <c r="H59" s="18"/>
      <c r="I59" s="18"/>
      <c r="J59" s="18"/>
      <c r="K59" s="18"/>
      <c r="L59" s="18"/>
      <c r="M59" s="18"/>
      <c r="N59" s="18"/>
      <c r="O59" s="18"/>
      <c r="P59" s="18"/>
      <c r="Q59" s="18"/>
    </row>
    <row r="60" spans="1:17" ht="12.75" customHeight="1" x14ac:dyDescent="0.2">
      <c r="D60" s="7"/>
      <c r="E60" s="18"/>
      <c r="F60" s="18"/>
      <c r="G60" s="18"/>
      <c r="H60" s="18"/>
      <c r="I60" s="18"/>
      <c r="J60" s="18"/>
      <c r="K60" s="18"/>
      <c r="L60" s="18"/>
      <c r="M60" s="18"/>
      <c r="N60" s="18"/>
      <c r="O60" s="18"/>
      <c r="P60" s="18"/>
      <c r="Q60" s="18"/>
    </row>
    <row r="61" spans="1:17" ht="12.75" customHeight="1" x14ac:dyDescent="0.2">
      <c r="D61" s="7"/>
      <c r="E61" s="18"/>
      <c r="F61" s="18"/>
      <c r="G61" s="18"/>
      <c r="H61" s="18"/>
      <c r="I61" s="18"/>
      <c r="J61" s="18"/>
      <c r="K61" s="18"/>
      <c r="L61" s="18"/>
      <c r="M61" s="18"/>
      <c r="N61" s="18"/>
      <c r="O61" s="18"/>
      <c r="P61" s="18"/>
      <c r="Q61" s="18"/>
    </row>
    <row r="62" spans="1:17" ht="12.75" customHeight="1" x14ac:dyDescent="0.2">
      <c r="E62" s="18"/>
      <c r="F62" s="18"/>
      <c r="G62" s="18"/>
      <c r="H62" s="18"/>
      <c r="I62" s="18"/>
      <c r="J62" s="18"/>
      <c r="K62" s="18"/>
      <c r="L62" s="18"/>
      <c r="M62" s="18"/>
      <c r="N62" s="18"/>
      <c r="O62" s="18"/>
      <c r="P62" s="18"/>
      <c r="Q62" s="18"/>
    </row>
    <row r="63" spans="1:17" ht="12.75" customHeight="1" x14ac:dyDescent="0.2">
      <c r="E63" s="18"/>
      <c r="F63" s="18"/>
      <c r="G63" s="18"/>
      <c r="H63" s="18"/>
      <c r="I63" s="18"/>
      <c r="J63" s="18"/>
      <c r="K63" s="18"/>
      <c r="L63" s="18"/>
      <c r="M63" s="18"/>
      <c r="N63" s="18"/>
      <c r="O63" s="18"/>
      <c r="P63" s="18"/>
      <c r="Q63" s="18"/>
    </row>
    <row r="64" spans="1:17" ht="12.75" customHeight="1" x14ac:dyDescent="0.2">
      <c r="E64" s="18"/>
      <c r="F64" s="18"/>
      <c r="G64" s="18"/>
      <c r="H64" s="18"/>
      <c r="I64" s="18"/>
      <c r="J64" s="18"/>
      <c r="K64" s="18"/>
      <c r="L64" s="18"/>
      <c r="M64" s="18"/>
      <c r="N64" s="18"/>
      <c r="O64" s="18"/>
      <c r="P64" s="18"/>
      <c r="Q64" s="18"/>
    </row>
    <row r="65" spans="5:17" ht="12.75" customHeight="1" x14ac:dyDescent="0.2">
      <c r="E65" s="18"/>
      <c r="F65" s="18"/>
      <c r="G65" s="18"/>
      <c r="H65" s="18"/>
      <c r="I65" s="18"/>
      <c r="J65" s="18"/>
      <c r="K65" s="18"/>
      <c r="L65" s="18"/>
      <c r="M65" s="18"/>
      <c r="N65" s="18"/>
      <c r="O65" s="18"/>
      <c r="P65" s="18"/>
      <c r="Q65" s="18"/>
    </row>
    <row r="66" spans="5:17" ht="12.75" customHeight="1" x14ac:dyDescent="0.2"/>
    <row r="67" spans="5:17" ht="12.75" customHeight="1" x14ac:dyDescent="0.2"/>
    <row r="68" spans="5:17" ht="12.75" customHeight="1" x14ac:dyDescent="0.2"/>
    <row r="69" spans="5:17" ht="12.75" customHeight="1" x14ac:dyDescent="0.2"/>
    <row r="70" spans="5:17" ht="12.75" customHeight="1" x14ac:dyDescent="0.2"/>
    <row r="71" spans="5:17" ht="12.75" customHeight="1" x14ac:dyDescent="0.2"/>
    <row r="72" spans="5:17" ht="12.75" customHeight="1" x14ac:dyDescent="0.2"/>
    <row r="73" spans="5:17" ht="12.75" customHeight="1" x14ac:dyDescent="0.2"/>
    <row r="74" spans="5:17" ht="12.75" customHeight="1" x14ac:dyDescent="0.2"/>
    <row r="75" spans="5:17" ht="12.75" customHeight="1" x14ac:dyDescent="0.2"/>
    <row r="76" spans="5:17" ht="12.75" customHeight="1" x14ac:dyDescent="0.2"/>
    <row r="77" spans="5:17" ht="12.75" customHeight="1" x14ac:dyDescent="0.2"/>
    <row r="78" spans="5:17" ht="12.75" customHeight="1" x14ac:dyDescent="0.2"/>
    <row r="79" spans="5:17" ht="12.75" customHeight="1" x14ac:dyDescent="0.2"/>
    <row r="80" spans="5:17"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5ACCB-4A11-46C3-AE14-96A2F3C82154}">
  <dimension ref="A1:R92"/>
  <sheetViews>
    <sheetView showGridLines="0" topLeftCell="A19" workbookViewId="0">
      <selection activeCell="L53" sqref="L53"/>
    </sheetView>
  </sheetViews>
  <sheetFormatPr defaultColWidth="9" defaultRowHeight="12" x14ac:dyDescent="0.2"/>
  <cols>
    <col min="1" max="3" width="3" style="6" customWidth="1"/>
    <col min="4" max="4" width="22.85546875" customWidth="1"/>
    <col min="5" max="5" width="10.85546875" customWidth="1"/>
    <col min="6" max="6" width="20.85546875" customWidth="1"/>
    <col min="7" max="7" width="8.85546875" customWidth="1"/>
    <col min="8" max="8" width="10.85546875" customWidth="1"/>
    <col min="9" max="9" width="20.85546875" customWidth="1"/>
    <col min="10" max="10" width="8.85546875" customWidth="1"/>
    <col min="11" max="17" width="10.85546875" customWidth="1"/>
    <col min="18" max="18" width="15.85546875" customWidth="1"/>
  </cols>
  <sheetData>
    <row r="1" spans="1:18" ht="15.75" x14ac:dyDescent="0.25">
      <c r="A1" s="5" t="str">
        <f>'1. Required Start-Up Funds'!A1</f>
        <v>Template</v>
      </c>
    </row>
    <row r="2" spans="1:18" ht="15.75" x14ac:dyDescent="0.25">
      <c r="A2" s="5" t="s">
        <v>351</v>
      </c>
    </row>
    <row r="3" spans="1:18" ht="12.75" customHeight="1" x14ac:dyDescent="0.2">
      <c r="A3" s="1"/>
      <c r="B3" s="1"/>
      <c r="C3" s="1"/>
      <c r="D3" s="40"/>
      <c r="E3" s="40"/>
      <c r="F3" s="40"/>
      <c r="G3" s="40"/>
      <c r="H3" s="40"/>
      <c r="I3" s="40"/>
      <c r="J3" s="40"/>
      <c r="K3" s="40"/>
      <c r="L3" s="40"/>
      <c r="M3" s="40"/>
      <c r="N3" s="40"/>
      <c r="O3" s="40"/>
      <c r="P3" s="40"/>
      <c r="Q3" s="7"/>
      <c r="R3" s="7"/>
    </row>
    <row r="4" spans="1:18" ht="12.75" customHeight="1" x14ac:dyDescent="0.2">
      <c r="A4" s="1"/>
      <c r="B4" s="1"/>
      <c r="C4" s="1"/>
      <c r="D4" s="40"/>
      <c r="E4" s="40"/>
      <c r="F4" s="40"/>
      <c r="G4" s="40"/>
      <c r="H4" s="40"/>
      <c r="I4" s="40"/>
      <c r="J4" s="40"/>
      <c r="K4" s="40"/>
      <c r="L4" s="40"/>
      <c r="M4" s="40"/>
      <c r="N4" s="40"/>
      <c r="O4" s="40"/>
      <c r="P4" s="40"/>
      <c r="Q4" s="7"/>
      <c r="R4" s="7"/>
    </row>
    <row r="5" spans="1:18" ht="12.75" customHeight="1" x14ac:dyDescent="0.2">
      <c r="A5" s="1"/>
      <c r="B5" s="1"/>
      <c r="C5" s="1"/>
      <c r="D5" s="40"/>
      <c r="E5" s="40"/>
      <c r="F5" s="40"/>
      <c r="G5" s="40"/>
      <c r="H5" s="40"/>
      <c r="I5" s="40"/>
      <c r="J5" s="40"/>
      <c r="K5" s="40"/>
      <c r="L5" s="40"/>
      <c r="M5" s="40"/>
      <c r="N5" s="40"/>
      <c r="O5" s="40"/>
      <c r="P5" s="40"/>
      <c r="Q5" s="7"/>
      <c r="R5" s="7"/>
    </row>
    <row r="6" spans="1:18" ht="12.75" customHeight="1" thickBot="1" x14ac:dyDescent="0.25">
      <c r="A6" s="1"/>
      <c r="B6" s="1"/>
      <c r="C6" s="1"/>
      <c r="D6" s="40"/>
      <c r="E6" s="93"/>
      <c r="F6" s="43" t="s">
        <v>348</v>
      </c>
      <c r="G6" s="94"/>
      <c r="H6" s="93"/>
      <c r="I6" s="43" t="s">
        <v>353</v>
      </c>
      <c r="J6" s="94"/>
      <c r="K6" s="93"/>
      <c r="L6" s="93"/>
      <c r="M6" s="93"/>
      <c r="N6" s="93"/>
      <c r="O6" s="93"/>
      <c r="P6" s="93"/>
      <c r="Q6" s="19"/>
      <c r="R6" s="19"/>
    </row>
    <row r="7" spans="1:18" ht="12.75" customHeight="1" thickTop="1" x14ac:dyDescent="0.2">
      <c r="A7" s="95"/>
      <c r="B7" s="95"/>
      <c r="C7" s="95"/>
      <c r="D7" s="92"/>
      <c r="E7" s="92"/>
      <c r="F7" s="92"/>
      <c r="G7" s="92"/>
      <c r="H7" s="92"/>
      <c r="I7" s="92"/>
      <c r="J7" s="92"/>
      <c r="K7" s="92"/>
      <c r="L7" s="92"/>
      <c r="M7" s="92"/>
      <c r="N7" s="92"/>
      <c r="O7" s="92"/>
      <c r="P7" s="92"/>
      <c r="Q7" s="21"/>
      <c r="R7" s="21"/>
    </row>
    <row r="8" spans="1:18" ht="12.75" customHeight="1" x14ac:dyDescent="0.2">
      <c r="A8" s="95" t="s">
        <v>110</v>
      </c>
      <c r="B8" s="95"/>
      <c r="C8" s="95"/>
      <c r="D8" s="92"/>
      <c r="E8" s="92"/>
      <c r="F8" s="96"/>
      <c r="G8" s="96"/>
      <c r="H8" s="96"/>
      <c r="I8" s="96"/>
      <c r="J8" s="92"/>
      <c r="K8" s="92"/>
      <c r="L8" s="92"/>
      <c r="M8" s="92"/>
      <c r="N8" s="92"/>
      <c r="O8" s="92"/>
      <c r="P8" s="92"/>
      <c r="Q8" s="21"/>
      <c r="R8" s="21"/>
    </row>
    <row r="9" spans="1:18" ht="12.75" customHeight="1" x14ac:dyDescent="0.2">
      <c r="A9" s="95"/>
      <c r="B9" s="95" t="s">
        <v>111</v>
      </c>
      <c r="C9" s="95"/>
      <c r="D9" s="92"/>
      <c r="E9" s="92"/>
      <c r="F9" s="96"/>
      <c r="G9" s="96"/>
      <c r="H9" s="96"/>
      <c r="I9" s="96"/>
      <c r="J9" s="92"/>
      <c r="K9" s="92"/>
      <c r="L9" s="92"/>
      <c r="M9" s="92"/>
      <c r="N9" s="92"/>
      <c r="O9" s="92"/>
      <c r="P9" s="92"/>
      <c r="Q9" s="21"/>
      <c r="R9" s="21"/>
    </row>
    <row r="10" spans="1:18" ht="12.75" customHeight="1" x14ac:dyDescent="0.2">
      <c r="A10" s="95"/>
      <c r="B10" s="95"/>
      <c r="C10" s="95" t="s">
        <v>112</v>
      </c>
      <c r="D10" s="92"/>
      <c r="E10" s="92"/>
      <c r="F10" s="96">
        <f>'Balance Sheet (4)'!I10</f>
        <v>0</v>
      </c>
      <c r="G10" s="96"/>
      <c r="H10" s="96"/>
      <c r="I10" s="177">
        <f>'Cash Flow Statement (5)'!P37</f>
        <v>0</v>
      </c>
      <c r="J10" s="92"/>
      <c r="K10" s="92"/>
      <c r="L10" s="92"/>
      <c r="M10" s="92"/>
      <c r="N10" s="92"/>
      <c r="O10" s="92"/>
      <c r="P10" s="92"/>
      <c r="Q10" s="21"/>
      <c r="R10" s="21"/>
    </row>
    <row r="11" spans="1:18" ht="12.75" customHeight="1" x14ac:dyDescent="0.2">
      <c r="A11" s="95"/>
      <c r="B11" s="95"/>
      <c r="C11" s="95" t="s">
        <v>92</v>
      </c>
      <c r="D11" s="92"/>
      <c r="E11" s="92"/>
      <c r="F11" s="96">
        <f>'Balance Sheet (4)'!I11</f>
        <v>0</v>
      </c>
      <c r="G11" s="96"/>
      <c r="H11" s="96"/>
      <c r="I11" s="177">
        <f>F11+'Income Statement (5)'!Q15-'Cash Flow Statement (5)'!Q13</f>
        <v>0</v>
      </c>
      <c r="J11" s="92"/>
      <c r="K11" s="92"/>
      <c r="L11" s="92"/>
      <c r="M11" s="92"/>
      <c r="N11" s="92"/>
      <c r="O11" s="92"/>
      <c r="P11" s="92"/>
      <c r="Q11" s="21"/>
      <c r="R11" s="21"/>
    </row>
    <row r="12" spans="1:18" ht="12.75" customHeight="1" x14ac:dyDescent="0.2">
      <c r="A12" s="95"/>
      <c r="B12" s="95"/>
      <c r="C12" s="95" t="s">
        <v>114</v>
      </c>
      <c r="D12" s="92"/>
      <c r="E12" s="92"/>
      <c r="F12" s="96">
        <f>'Balance Sheet (4)'!I12</f>
        <v>0</v>
      </c>
      <c r="G12" s="96"/>
      <c r="H12" s="96"/>
      <c r="I12" s="177">
        <f>F12+'Cash Flow Statement (5)'!Q18</f>
        <v>0</v>
      </c>
      <c r="J12" s="92"/>
      <c r="K12" s="92"/>
      <c r="L12" s="92"/>
      <c r="M12" s="92"/>
      <c r="N12" s="92"/>
      <c r="O12" s="92"/>
      <c r="P12" s="92"/>
      <c r="Q12" s="21"/>
      <c r="R12" s="21"/>
    </row>
    <row r="13" spans="1:18" ht="12.75" customHeight="1" x14ac:dyDescent="0.2">
      <c r="A13" s="95"/>
      <c r="B13" s="95"/>
      <c r="C13" s="95" t="s">
        <v>115</v>
      </c>
      <c r="D13" s="92"/>
      <c r="E13" s="92"/>
      <c r="F13" s="96">
        <f>'Balance Sheet (4)'!I13</f>
        <v>0</v>
      </c>
      <c r="G13" s="96"/>
      <c r="H13" s="96"/>
      <c r="I13" s="177">
        <f>IF(F13='7. Beginning Balance Sheet'!F14,'7. Beginning Balance Sheet'!F14,'Balance Sheet (5)'!F13-'6. Cash Receipts-Disbursements'!J26)</f>
        <v>0</v>
      </c>
      <c r="J13" s="92"/>
      <c r="K13" s="92"/>
      <c r="L13" s="92"/>
      <c r="M13" s="92"/>
      <c r="N13" s="92"/>
      <c r="O13" s="92"/>
      <c r="P13" s="92"/>
      <c r="Q13" s="21"/>
      <c r="R13" s="21"/>
    </row>
    <row r="14" spans="1:18" ht="12.75" customHeight="1" thickBot="1" x14ac:dyDescent="0.25">
      <c r="A14" s="95"/>
      <c r="B14" s="95"/>
      <c r="C14" s="95" t="s">
        <v>116</v>
      </c>
      <c r="D14" s="92"/>
      <c r="E14" s="92"/>
      <c r="F14" s="52">
        <f>'Balance Sheet (4)'!I14</f>
        <v>0</v>
      </c>
      <c r="G14" s="96"/>
      <c r="H14" s="96"/>
      <c r="I14" s="178">
        <f>IF(F14='7. Beginning Balance Sheet'!F14,'7. Beginning Balance Sheet'!F14,'Balance Sheet (5)'!F14-'6. Cash Receipts-Disbursements'!J27)</f>
        <v>0</v>
      </c>
      <c r="J14" s="92"/>
      <c r="K14" s="92"/>
      <c r="L14" s="92"/>
      <c r="M14" s="92"/>
      <c r="N14" s="92"/>
      <c r="O14" s="92"/>
      <c r="P14" s="92"/>
      <c r="Q14" s="21"/>
      <c r="R14" s="21"/>
    </row>
    <row r="15" spans="1:18" ht="12.75" customHeight="1" x14ac:dyDescent="0.2">
      <c r="A15" s="95"/>
      <c r="B15" s="95" t="s">
        <v>117</v>
      </c>
      <c r="C15" s="95"/>
      <c r="D15" s="92"/>
      <c r="E15" s="96"/>
      <c r="F15" s="96">
        <f>'Balance Sheet (4)'!I15</f>
        <v>0</v>
      </c>
      <c r="G15" s="96"/>
      <c r="H15" s="96"/>
      <c r="I15" s="177">
        <f>SUM(I10:I14)</f>
        <v>0</v>
      </c>
      <c r="J15" s="96"/>
      <c r="K15" s="96"/>
      <c r="L15" s="96"/>
      <c r="M15" s="96"/>
      <c r="N15" s="96"/>
      <c r="O15" s="96"/>
      <c r="P15" s="96"/>
      <c r="Q15" s="22"/>
      <c r="R15" s="22"/>
    </row>
    <row r="16" spans="1:18" ht="12.75" customHeight="1" x14ac:dyDescent="0.2">
      <c r="A16" s="95"/>
      <c r="B16" s="1"/>
      <c r="C16" s="1"/>
      <c r="D16" s="92"/>
      <c r="E16" s="96"/>
      <c r="F16" s="96"/>
      <c r="G16" s="96"/>
      <c r="H16" s="96"/>
      <c r="I16" s="177"/>
      <c r="J16" s="96"/>
      <c r="K16" s="96"/>
      <c r="L16" s="96"/>
      <c r="M16" s="96"/>
      <c r="N16" s="96"/>
      <c r="O16" s="96"/>
      <c r="P16" s="96"/>
      <c r="Q16" s="22"/>
      <c r="R16" s="22"/>
    </row>
    <row r="17" spans="1:18" ht="12.75" customHeight="1" x14ac:dyDescent="0.2">
      <c r="A17" s="95"/>
      <c r="B17" s="1" t="s">
        <v>5</v>
      </c>
      <c r="C17" s="95"/>
      <c r="D17" s="92"/>
      <c r="E17" s="97"/>
      <c r="F17" s="96"/>
      <c r="G17" s="96"/>
      <c r="H17" s="96"/>
      <c r="I17" s="177"/>
      <c r="J17" s="97"/>
      <c r="K17" s="97"/>
      <c r="L17" s="97"/>
      <c r="M17" s="97"/>
      <c r="N17" s="97"/>
      <c r="O17" s="97"/>
      <c r="P17" s="97"/>
      <c r="Q17" s="23"/>
      <c r="R17" s="23"/>
    </row>
    <row r="18" spans="1:18" ht="12.75" customHeight="1" x14ac:dyDescent="0.2">
      <c r="A18" s="95"/>
      <c r="B18" s="95"/>
      <c r="C18" s="95">
        <f>'1. Required Start-Up Funds'!C8</f>
        <v>0</v>
      </c>
      <c r="D18" s="92"/>
      <c r="E18" s="97"/>
      <c r="F18" s="96">
        <f>'Balance Sheet (4)'!I18</f>
        <v>0</v>
      </c>
      <c r="G18" s="96"/>
      <c r="H18" s="96"/>
      <c r="I18" s="177">
        <f t="shared" ref="I18:I23" si="0">F18</f>
        <v>0</v>
      </c>
      <c r="J18" s="97"/>
      <c r="K18" s="97"/>
      <c r="L18" s="97"/>
      <c r="M18" s="97"/>
      <c r="N18" s="97"/>
      <c r="O18" s="97"/>
      <c r="P18" s="97"/>
      <c r="Q18" s="23"/>
      <c r="R18" s="23"/>
    </row>
    <row r="19" spans="1:18" ht="12.75" customHeight="1" x14ac:dyDescent="0.2">
      <c r="A19" s="95"/>
      <c r="B19" s="95"/>
      <c r="C19" s="95">
        <f>'1. Required Start-Up Funds'!C9</f>
        <v>0</v>
      </c>
      <c r="D19" s="92"/>
      <c r="E19" s="96"/>
      <c r="F19" s="96">
        <f>'Balance Sheet (4)'!I19</f>
        <v>0</v>
      </c>
      <c r="G19" s="96"/>
      <c r="H19" s="96"/>
      <c r="I19" s="177">
        <f t="shared" si="0"/>
        <v>0</v>
      </c>
      <c r="J19" s="96"/>
      <c r="K19" s="96"/>
      <c r="L19" s="96"/>
      <c r="M19" s="96"/>
      <c r="N19" s="96"/>
      <c r="O19" s="96"/>
      <c r="P19" s="96"/>
      <c r="Q19" s="22"/>
      <c r="R19" s="22"/>
    </row>
    <row r="20" spans="1:18" ht="12.75" customHeight="1" x14ac:dyDescent="0.2">
      <c r="A20" s="95"/>
      <c r="B20" s="95"/>
      <c r="C20" s="95">
        <f>'1. Required Start-Up Funds'!C10</f>
        <v>0</v>
      </c>
      <c r="D20" s="92"/>
      <c r="E20" s="96"/>
      <c r="F20" s="96">
        <f>'Balance Sheet (4)'!I20</f>
        <v>0</v>
      </c>
      <c r="G20" s="96"/>
      <c r="H20" s="96"/>
      <c r="I20" s="177">
        <f t="shared" si="0"/>
        <v>0</v>
      </c>
      <c r="J20" s="96"/>
      <c r="K20" s="96"/>
      <c r="L20" s="96"/>
      <c r="M20" s="96"/>
      <c r="N20" s="96"/>
      <c r="O20" s="96"/>
      <c r="P20" s="96"/>
      <c r="Q20" s="22"/>
      <c r="R20" s="22"/>
    </row>
    <row r="21" spans="1:18" ht="12.75" customHeight="1" x14ac:dyDescent="0.2">
      <c r="A21" s="95"/>
      <c r="B21" s="95"/>
      <c r="C21" s="95">
        <f>'1. Required Start-Up Funds'!C11</f>
        <v>0</v>
      </c>
      <c r="D21" s="92"/>
      <c r="E21" s="97"/>
      <c r="F21" s="96">
        <f>'Balance Sheet (4)'!I21</f>
        <v>0</v>
      </c>
      <c r="G21" s="96"/>
      <c r="H21" s="96"/>
      <c r="I21" s="177">
        <f t="shared" si="0"/>
        <v>0</v>
      </c>
      <c r="J21" s="97"/>
      <c r="K21" s="97"/>
      <c r="L21" s="97"/>
      <c r="M21" s="97"/>
      <c r="N21" s="97"/>
      <c r="O21" s="97"/>
      <c r="P21" s="97"/>
      <c r="Q21" s="23"/>
      <c r="R21" s="23"/>
    </row>
    <row r="22" spans="1:18" ht="12.75" customHeight="1" x14ac:dyDescent="0.2">
      <c r="A22" s="95"/>
      <c r="B22" s="95"/>
      <c r="C22" s="95">
        <f>'1. Required Start-Up Funds'!C12</f>
        <v>0</v>
      </c>
      <c r="D22" s="92"/>
      <c r="E22" s="97"/>
      <c r="F22" s="96">
        <f>'Balance Sheet (4)'!I22</f>
        <v>0</v>
      </c>
      <c r="G22" s="96"/>
      <c r="H22" s="96"/>
      <c r="I22" s="177">
        <f t="shared" si="0"/>
        <v>0</v>
      </c>
      <c r="J22" s="97"/>
      <c r="K22" s="97"/>
      <c r="L22" s="97"/>
      <c r="M22" s="97"/>
      <c r="N22" s="97"/>
      <c r="O22" s="97"/>
      <c r="P22" s="97"/>
      <c r="Q22" s="23"/>
      <c r="R22" s="23"/>
    </row>
    <row r="23" spans="1:18" ht="12.75" customHeight="1" x14ac:dyDescent="0.2">
      <c r="A23" s="95"/>
      <c r="B23" s="95"/>
      <c r="C23" s="95">
        <f>'1. Required Start-Up Funds'!C13</f>
        <v>0</v>
      </c>
      <c r="D23" s="92"/>
      <c r="E23" s="97"/>
      <c r="F23" s="96">
        <f>'Balance Sheet (4)'!I23</f>
        <v>0</v>
      </c>
      <c r="G23" s="96"/>
      <c r="H23" s="96"/>
      <c r="I23" s="177">
        <f t="shared" si="0"/>
        <v>0</v>
      </c>
      <c r="J23" s="97"/>
      <c r="K23" s="97"/>
      <c r="L23" s="97"/>
      <c r="M23" s="97"/>
      <c r="N23" s="97"/>
      <c r="O23" s="97"/>
      <c r="P23" s="97"/>
      <c r="Q23" s="23"/>
      <c r="R23" s="23"/>
    </row>
    <row r="24" spans="1:18" ht="12.75" customHeight="1" thickBot="1" x14ac:dyDescent="0.25">
      <c r="A24" s="95"/>
      <c r="B24" s="95"/>
      <c r="C24" s="95">
        <f>'1. Required Start-Up Funds'!C19</f>
        <v>0</v>
      </c>
      <c r="D24" s="92"/>
      <c r="E24" s="96"/>
      <c r="F24" s="52">
        <f>'Balance Sheet (4)'!I24</f>
        <v>0</v>
      </c>
      <c r="G24" s="96"/>
      <c r="H24" s="96"/>
      <c r="I24" s="178">
        <f>F24+'Cash Flow Statement (5)'!Q17</f>
        <v>0</v>
      </c>
      <c r="J24" s="96"/>
      <c r="K24" s="96"/>
      <c r="L24" s="96"/>
      <c r="M24" s="96"/>
      <c r="N24" s="96"/>
      <c r="O24" s="96"/>
      <c r="P24" s="96"/>
      <c r="Q24" s="22"/>
      <c r="R24" s="22"/>
    </row>
    <row r="25" spans="1:18" ht="12.75" customHeight="1" x14ac:dyDescent="0.2">
      <c r="A25" s="95"/>
      <c r="B25" s="95" t="s">
        <v>6</v>
      </c>
      <c r="C25" s="95"/>
      <c r="D25" s="92"/>
      <c r="E25" s="96"/>
      <c r="F25" s="96">
        <f>'Balance Sheet (4)'!I25</f>
        <v>0</v>
      </c>
      <c r="G25" s="96"/>
      <c r="H25" s="96"/>
      <c r="I25" s="177">
        <f>SUM(I18:I24)</f>
        <v>0</v>
      </c>
      <c r="J25" s="96"/>
      <c r="K25" s="96"/>
      <c r="L25" s="96"/>
      <c r="M25" s="96"/>
      <c r="N25" s="96"/>
      <c r="O25" s="96"/>
      <c r="P25" s="96"/>
      <c r="Q25" s="22"/>
      <c r="R25" s="22"/>
    </row>
    <row r="26" spans="1:18" ht="12.75" customHeight="1" x14ac:dyDescent="0.2">
      <c r="A26" s="95"/>
      <c r="B26" s="95"/>
      <c r="C26" s="95"/>
      <c r="D26" s="92"/>
      <c r="E26" s="97"/>
      <c r="F26" s="96"/>
      <c r="G26" s="96"/>
      <c r="H26" s="96"/>
      <c r="I26" s="177"/>
      <c r="J26" s="97"/>
      <c r="K26" s="97"/>
      <c r="L26" s="97"/>
      <c r="M26" s="97"/>
      <c r="N26" s="97"/>
      <c r="O26" s="97"/>
      <c r="P26" s="97"/>
      <c r="Q26" s="23"/>
      <c r="R26" s="23"/>
    </row>
    <row r="27" spans="1:18" ht="12.75" customHeight="1" x14ac:dyDescent="0.2">
      <c r="A27" s="1"/>
      <c r="B27" s="1" t="s">
        <v>118</v>
      </c>
      <c r="C27" s="1"/>
      <c r="D27" s="40"/>
      <c r="E27" s="92"/>
      <c r="F27" s="96">
        <f>'Balance Sheet (4)'!I27</f>
        <v>0</v>
      </c>
      <c r="G27" s="96"/>
      <c r="H27" s="96"/>
      <c r="I27" s="177">
        <f>F27+'Income Statement (4)'!Q62</f>
        <v>0</v>
      </c>
      <c r="J27" s="92"/>
      <c r="K27" s="92"/>
      <c r="L27" s="92"/>
      <c r="M27" s="92"/>
      <c r="N27" s="92"/>
      <c r="O27" s="92"/>
      <c r="P27" s="92"/>
      <c r="Q27" s="21"/>
      <c r="R27" s="21"/>
    </row>
    <row r="28" spans="1:18" ht="12.75" customHeight="1" thickBot="1" x14ac:dyDescent="0.25">
      <c r="A28" s="1"/>
      <c r="B28" s="1"/>
      <c r="C28" s="1"/>
      <c r="D28" s="40"/>
      <c r="E28" s="92"/>
      <c r="F28" s="52"/>
      <c r="G28" s="96"/>
      <c r="H28" s="96"/>
      <c r="I28" s="178"/>
      <c r="J28" s="92"/>
      <c r="K28" s="92"/>
      <c r="L28" s="92"/>
      <c r="M28" s="92"/>
      <c r="N28" s="92"/>
      <c r="O28" s="92"/>
      <c r="P28" s="92"/>
      <c r="Q28" s="21"/>
      <c r="R28" s="21"/>
    </row>
    <row r="29" spans="1:18" ht="16.350000000000001" customHeight="1" thickBot="1" x14ac:dyDescent="0.25">
      <c r="A29" s="1" t="s">
        <v>119</v>
      </c>
      <c r="B29" s="1"/>
      <c r="C29" s="1"/>
      <c r="D29" s="40"/>
      <c r="E29" s="92"/>
      <c r="F29" s="60">
        <f>'Balance Sheet (4)'!I29</f>
        <v>0</v>
      </c>
      <c r="G29" s="96"/>
      <c r="H29" s="96"/>
      <c r="I29" s="181">
        <f>INT(I15+I25-I27)</f>
        <v>0</v>
      </c>
      <c r="J29" s="92"/>
      <c r="K29" s="92"/>
      <c r="L29" s="92"/>
      <c r="M29" s="92"/>
      <c r="N29" s="92"/>
      <c r="O29" s="92"/>
      <c r="P29" s="92"/>
      <c r="Q29" s="21"/>
      <c r="R29" s="21"/>
    </row>
    <row r="30" spans="1:18" ht="12.75" customHeight="1" thickTop="1" x14ac:dyDescent="0.2">
      <c r="A30" s="1"/>
      <c r="B30" s="1"/>
      <c r="C30" s="1"/>
      <c r="D30" s="40"/>
      <c r="E30" s="92"/>
      <c r="F30" s="96"/>
      <c r="G30" s="96"/>
      <c r="H30" s="96"/>
      <c r="I30" s="177"/>
      <c r="J30" s="92"/>
      <c r="K30" s="92"/>
      <c r="L30" s="92"/>
      <c r="M30" s="92"/>
      <c r="N30" s="92"/>
      <c r="O30" s="92"/>
      <c r="P30" s="92"/>
      <c r="Q30" s="21"/>
      <c r="R30" s="21"/>
    </row>
    <row r="31" spans="1:18" ht="12.75" customHeight="1" x14ac:dyDescent="0.2">
      <c r="A31" s="1"/>
      <c r="B31" s="1"/>
      <c r="C31" s="1"/>
      <c r="D31" s="40"/>
      <c r="E31" s="92"/>
      <c r="F31" s="96"/>
      <c r="G31" s="96"/>
      <c r="H31" s="96"/>
      <c r="I31" s="177"/>
      <c r="J31" s="92"/>
      <c r="K31" s="92"/>
      <c r="L31" s="92"/>
      <c r="M31" s="92"/>
      <c r="N31" s="92"/>
      <c r="O31" s="92"/>
      <c r="P31" s="92"/>
      <c r="Q31" s="21"/>
      <c r="R31" s="21"/>
    </row>
    <row r="32" spans="1:18" ht="12.75" customHeight="1" x14ac:dyDescent="0.2">
      <c r="A32" s="1"/>
      <c r="B32" s="1"/>
      <c r="C32" s="1"/>
      <c r="D32" s="40"/>
      <c r="E32" s="92"/>
      <c r="F32" s="96"/>
      <c r="G32" s="96"/>
      <c r="H32" s="96"/>
      <c r="I32" s="177"/>
      <c r="J32" s="92"/>
      <c r="K32" s="92"/>
      <c r="L32" s="92"/>
      <c r="M32" s="92"/>
      <c r="N32" s="92"/>
      <c r="O32" s="92"/>
      <c r="P32" s="92"/>
      <c r="Q32" s="21"/>
      <c r="R32" s="21"/>
    </row>
    <row r="33" spans="1:18" ht="12.75" customHeight="1" x14ac:dyDescent="0.2">
      <c r="A33" s="1" t="s">
        <v>120</v>
      </c>
      <c r="B33" s="1"/>
      <c r="C33" s="1"/>
      <c r="D33" s="40"/>
      <c r="E33" s="92"/>
      <c r="F33" s="96"/>
      <c r="G33" s="96"/>
      <c r="H33" s="96"/>
      <c r="I33" s="177"/>
      <c r="J33" s="92"/>
      <c r="K33" s="92"/>
      <c r="L33" s="92"/>
      <c r="M33" s="92"/>
      <c r="N33" s="92"/>
      <c r="O33" s="92"/>
      <c r="P33" s="92"/>
      <c r="Q33" s="21"/>
      <c r="R33" s="21"/>
    </row>
    <row r="34" spans="1:18" ht="12.75" customHeight="1" x14ac:dyDescent="0.2">
      <c r="A34" s="1"/>
      <c r="B34" s="1" t="s">
        <v>124</v>
      </c>
      <c r="C34" s="1"/>
      <c r="D34" s="40"/>
      <c r="E34" s="92"/>
      <c r="F34" s="96"/>
      <c r="G34" s="96"/>
      <c r="H34" s="96"/>
      <c r="I34" s="177"/>
      <c r="J34" s="92"/>
      <c r="K34" s="92"/>
      <c r="L34" s="92"/>
      <c r="M34" s="92"/>
      <c r="N34" s="92"/>
      <c r="O34" s="92"/>
      <c r="P34" s="92"/>
      <c r="Q34" s="21"/>
      <c r="R34" s="21"/>
    </row>
    <row r="35" spans="1:18" ht="12.75" customHeight="1" x14ac:dyDescent="0.2">
      <c r="A35" s="1"/>
      <c r="B35" s="1"/>
      <c r="C35" s="1" t="s">
        <v>121</v>
      </c>
      <c r="D35" s="40"/>
      <c r="E35" s="96"/>
      <c r="F35" s="96">
        <f>'Balance Sheet (4)'!I35</f>
        <v>0</v>
      </c>
      <c r="G35" s="96"/>
      <c r="H35" s="96"/>
      <c r="I35" s="177">
        <f>F35+'Income Statement (5)'!Q24-'Cash Flow Statement (5)'!Q19</f>
        <v>0</v>
      </c>
      <c r="J35" s="96"/>
      <c r="K35" s="96"/>
      <c r="L35" s="96"/>
      <c r="M35" s="96"/>
      <c r="N35" s="96"/>
      <c r="O35" s="96"/>
      <c r="P35" s="96"/>
      <c r="Q35" s="22"/>
      <c r="R35" s="22"/>
    </row>
    <row r="36" spans="1:18" ht="12.75" customHeight="1" x14ac:dyDescent="0.2">
      <c r="A36" s="1"/>
      <c r="B36" s="1"/>
      <c r="C36" s="1" t="s">
        <v>122</v>
      </c>
      <c r="D36" s="40"/>
      <c r="E36" s="97"/>
      <c r="F36" s="96">
        <f>'Balance Sheet (4)'!I36</f>
        <v>0</v>
      </c>
      <c r="G36" s="96"/>
      <c r="H36" s="96"/>
      <c r="I36" s="177">
        <f>'20. Amoritization Schedule'!R25+'7. Beginning Balance Sheet'!F36</f>
        <v>0</v>
      </c>
      <c r="J36" s="97"/>
      <c r="K36" s="97"/>
      <c r="L36" s="97"/>
      <c r="M36" s="97"/>
      <c r="N36" s="97"/>
      <c r="O36" s="97"/>
      <c r="P36" s="97"/>
      <c r="Q36" s="23"/>
      <c r="R36" s="21"/>
    </row>
    <row r="37" spans="1:18" ht="12.75" customHeight="1" x14ac:dyDescent="0.2">
      <c r="A37" s="1"/>
      <c r="B37" s="1"/>
      <c r="C37" s="1" t="s">
        <v>123</v>
      </c>
      <c r="D37" s="40"/>
      <c r="E37" s="92"/>
      <c r="F37" s="96">
        <f>'Balance Sheet (4)'!I37</f>
        <v>0</v>
      </c>
      <c r="G37" s="96"/>
      <c r="H37" s="96"/>
      <c r="I37" s="177">
        <f>'20. Amoritization Schedule'!R51+'7. Beginning Balance Sheet'!F37</f>
        <v>0</v>
      </c>
      <c r="J37" s="92"/>
      <c r="K37" s="92"/>
      <c r="L37" s="92"/>
      <c r="M37" s="92"/>
      <c r="N37" s="92"/>
      <c r="O37" s="92"/>
      <c r="P37" s="92"/>
      <c r="Q37" s="21"/>
      <c r="R37" s="21"/>
    </row>
    <row r="38" spans="1:18" ht="12.75" customHeight="1" x14ac:dyDescent="0.2">
      <c r="A38" s="1"/>
      <c r="B38" s="1"/>
      <c r="C38" s="1" t="s">
        <v>194</v>
      </c>
      <c r="D38" s="40"/>
      <c r="E38" s="92"/>
      <c r="F38" s="96">
        <f>'Balance Sheet (4)'!I38</f>
        <v>0</v>
      </c>
      <c r="G38" s="96"/>
      <c r="H38" s="96"/>
      <c r="I38" s="177">
        <f>'20. Amoritization Schedule'!R71+'7. Beginning Balance Sheet'!F38</f>
        <v>0</v>
      </c>
      <c r="J38" s="92"/>
      <c r="K38" s="92"/>
      <c r="L38" s="92"/>
      <c r="M38" s="92"/>
      <c r="N38" s="92"/>
      <c r="O38" s="92"/>
      <c r="P38" s="92"/>
      <c r="Q38" s="21"/>
      <c r="R38" s="21"/>
    </row>
    <row r="39" spans="1:18" ht="12.75" customHeight="1" x14ac:dyDescent="0.2">
      <c r="A39" s="1"/>
      <c r="B39" s="1"/>
      <c r="C39" s="1" t="s">
        <v>195</v>
      </c>
      <c r="D39" s="40"/>
      <c r="E39" s="92"/>
      <c r="F39" s="96">
        <f>'Balance Sheet (4)'!I39</f>
        <v>0</v>
      </c>
      <c r="G39" s="96"/>
      <c r="H39" s="96"/>
      <c r="I39" s="177">
        <f>'20. Amoritization Schedule'!R91+'7. Beginning Balance Sheet'!F39</f>
        <v>0</v>
      </c>
      <c r="J39" s="92"/>
      <c r="K39" s="92"/>
      <c r="L39" s="92"/>
      <c r="M39" s="92"/>
      <c r="N39" s="92"/>
      <c r="O39" s="92"/>
      <c r="P39" s="92"/>
      <c r="Q39" s="21"/>
      <c r="R39" s="21"/>
    </row>
    <row r="40" spans="1:18" ht="12.75" customHeight="1" x14ac:dyDescent="0.2">
      <c r="A40" s="1"/>
      <c r="B40" s="1"/>
      <c r="C40" s="1" t="s">
        <v>196</v>
      </c>
      <c r="D40" s="40"/>
      <c r="E40" s="92"/>
      <c r="F40" s="96">
        <f>'Balance Sheet (4)'!I40</f>
        <v>0</v>
      </c>
      <c r="G40" s="96"/>
      <c r="H40" s="96"/>
      <c r="I40" s="177">
        <f>'20. Amoritization Schedule'!R111+'7. Beginning Balance Sheet'!F40</f>
        <v>0</v>
      </c>
      <c r="J40" s="92"/>
      <c r="K40" s="92"/>
      <c r="L40" s="92"/>
      <c r="M40" s="92"/>
      <c r="N40" s="92"/>
      <c r="O40" s="92"/>
      <c r="P40" s="92"/>
      <c r="Q40" s="21"/>
      <c r="R40" s="21"/>
    </row>
    <row r="41" spans="1:18" ht="12.75" customHeight="1" thickBot="1" x14ac:dyDescent="0.25">
      <c r="A41" s="1"/>
      <c r="B41" s="1"/>
      <c r="C41" s="1" t="s">
        <v>107</v>
      </c>
      <c r="D41" s="40"/>
      <c r="E41" s="92"/>
      <c r="F41" s="52">
        <f>'Balance Sheet (4)'!I41</f>
        <v>0</v>
      </c>
      <c r="G41" s="96"/>
      <c r="H41" s="96"/>
      <c r="I41" s="178">
        <f>'Cash Flow Statement (5)'!P40+'7. Beginning Balance Sheet'!F38</f>
        <v>0</v>
      </c>
      <c r="J41" s="92"/>
      <c r="K41" s="92"/>
      <c r="L41" s="92"/>
      <c r="M41" s="92"/>
      <c r="N41" s="92"/>
      <c r="O41" s="92"/>
      <c r="P41" s="92"/>
      <c r="Q41" s="21"/>
      <c r="R41" s="21"/>
    </row>
    <row r="42" spans="1:18" ht="12.75" customHeight="1" x14ac:dyDescent="0.2">
      <c r="A42" s="1"/>
      <c r="B42" s="1" t="s">
        <v>125</v>
      </c>
      <c r="C42" s="1"/>
      <c r="D42" s="40"/>
      <c r="E42" s="92"/>
      <c r="F42" s="96"/>
      <c r="G42" s="96"/>
      <c r="H42" s="96"/>
      <c r="I42" s="177">
        <f>SUM(I35:I41)</f>
        <v>0</v>
      </c>
      <c r="J42" s="92"/>
      <c r="K42" s="92"/>
      <c r="L42" s="92"/>
      <c r="M42" s="92"/>
      <c r="N42" s="92"/>
      <c r="O42" s="92"/>
      <c r="P42" s="92"/>
      <c r="Q42" s="21"/>
      <c r="R42" s="21"/>
    </row>
    <row r="43" spans="1:18" ht="12.75" customHeight="1" x14ac:dyDescent="0.2">
      <c r="A43" s="1"/>
      <c r="B43" s="1"/>
      <c r="C43" s="1"/>
      <c r="D43" s="40"/>
      <c r="E43" s="40"/>
      <c r="F43" s="48"/>
      <c r="G43" s="48"/>
      <c r="H43" s="48"/>
      <c r="I43" s="180"/>
      <c r="J43" s="40"/>
      <c r="K43" s="40"/>
      <c r="L43" s="40"/>
      <c r="M43" s="40"/>
      <c r="N43" s="40"/>
      <c r="O43" s="40"/>
      <c r="P43" s="40"/>
      <c r="Q43" s="7"/>
      <c r="R43" s="7"/>
    </row>
    <row r="44" spans="1:18" ht="12.75" customHeight="1" x14ac:dyDescent="0.2">
      <c r="A44" s="1"/>
      <c r="B44" s="1" t="s">
        <v>126</v>
      </c>
      <c r="C44" s="1"/>
      <c r="D44" s="40"/>
      <c r="E44" s="40"/>
      <c r="F44" s="48"/>
      <c r="G44" s="48"/>
      <c r="H44" s="48"/>
      <c r="I44" s="180"/>
      <c r="J44" s="40"/>
      <c r="K44" s="40"/>
      <c r="L44" s="40"/>
      <c r="M44" s="40"/>
      <c r="N44" s="40"/>
      <c r="O44" s="40"/>
      <c r="P44" s="40"/>
      <c r="Q44" s="7"/>
      <c r="R44" s="7"/>
    </row>
    <row r="45" spans="1:18" ht="12.75" customHeight="1" x14ac:dyDescent="0.2">
      <c r="A45" s="1"/>
      <c r="B45" s="1"/>
      <c r="C45" s="1" t="s">
        <v>127</v>
      </c>
      <c r="D45" s="40"/>
      <c r="E45" s="40"/>
      <c r="F45" s="48">
        <f>'Balance Sheet (4)'!I45</f>
        <v>0</v>
      </c>
      <c r="G45" s="48"/>
      <c r="H45" s="48"/>
      <c r="I45" s="180">
        <f>F45</f>
        <v>0</v>
      </c>
      <c r="J45" s="40"/>
      <c r="K45" s="40"/>
      <c r="L45" s="40"/>
      <c r="M45" s="40"/>
      <c r="N45" s="40"/>
      <c r="O45" s="40"/>
      <c r="P45" s="40"/>
      <c r="Q45" s="7"/>
      <c r="R45" s="7"/>
    </row>
    <row r="46" spans="1:18" ht="12.75" customHeight="1" x14ac:dyDescent="0.2">
      <c r="A46" s="1"/>
      <c r="B46" s="1"/>
      <c r="C46" s="1" t="s">
        <v>128</v>
      </c>
      <c r="D46" s="40"/>
      <c r="E46" s="40"/>
      <c r="F46" s="48">
        <f>'Balance Sheet (4)'!I46</f>
        <v>0</v>
      </c>
      <c r="G46" s="48"/>
      <c r="H46" s="48"/>
      <c r="I46" s="180">
        <f>F46+'Income Statement (5)'!Q73</f>
        <v>0</v>
      </c>
      <c r="J46" s="40"/>
      <c r="K46" s="40"/>
      <c r="L46" s="40"/>
      <c r="M46" s="40"/>
      <c r="N46" s="40"/>
      <c r="O46" s="40"/>
      <c r="P46" s="40"/>
      <c r="Q46" s="7"/>
      <c r="R46" s="7"/>
    </row>
    <row r="47" spans="1:18" ht="12.75" customHeight="1" thickBot="1" x14ac:dyDescent="0.25">
      <c r="A47" s="1"/>
      <c r="B47" s="1"/>
      <c r="C47" s="1" t="s">
        <v>129</v>
      </c>
      <c r="D47" s="40"/>
      <c r="E47" s="40"/>
      <c r="F47" s="52">
        <f>'Balance Sheet (4)'!I47</f>
        <v>0</v>
      </c>
      <c r="G47" s="96"/>
      <c r="H47" s="48"/>
      <c r="I47" s="178">
        <f>F47+'Cash Flow Statement (4)'!Q28</f>
        <v>0</v>
      </c>
      <c r="J47" s="40"/>
      <c r="K47" s="40"/>
      <c r="L47" s="40"/>
      <c r="M47" s="40"/>
      <c r="N47" s="40"/>
      <c r="O47" s="40"/>
      <c r="P47" s="40"/>
      <c r="Q47" s="7"/>
      <c r="R47" s="7"/>
    </row>
    <row r="48" spans="1:18" ht="12.75" customHeight="1" x14ac:dyDescent="0.2">
      <c r="A48" s="1"/>
      <c r="B48" s="1" t="s">
        <v>130</v>
      </c>
      <c r="C48" s="1"/>
      <c r="D48" s="40"/>
      <c r="E48" s="40"/>
      <c r="F48" s="48">
        <f>'Balance Sheet (4)'!I48</f>
        <v>0</v>
      </c>
      <c r="G48" s="48"/>
      <c r="H48" s="48"/>
      <c r="I48" s="180">
        <f>I45+I46-I47</f>
        <v>0</v>
      </c>
      <c r="J48" s="40"/>
      <c r="K48" s="40"/>
      <c r="L48" s="40"/>
      <c r="M48" s="40"/>
      <c r="N48" s="40"/>
      <c r="O48" s="40"/>
      <c r="P48" s="40"/>
    </row>
    <row r="49" spans="1:18" ht="12.75" customHeight="1" thickBot="1" x14ac:dyDescent="0.25">
      <c r="A49" s="1"/>
      <c r="B49" s="1"/>
      <c r="C49" s="1"/>
      <c r="D49" s="40"/>
      <c r="E49" s="40"/>
      <c r="F49" s="52">
        <f>'Balance Sheet (4)'!I49</f>
        <v>0</v>
      </c>
      <c r="G49" s="96"/>
      <c r="H49" s="48"/>
      <c r="I49" s="178"/>
      <c r="J49" s="40"/>
      <c r="K49" s="40"/>
      <c r="L49" s="40"/>
      <c r="M49" s="40"/>
      <c r="N49" s="40"/>
      <c r="O49" s="40"/>
      <c r="P49" s="40"/>
    </row>
    <row r="50" spans="1:18" ht="16.350000000000001" customHeight="1" thickBot="1" x14ac:dyDescent="0.25">
      <c r="A50" s="1" t="s">
        <v>151</v>
      </c>
      <c r="B50" s="1"/>
      <c r="C50" s="1"/>
      <c r="D50" s="40"/>
      <c r="E50" s="40"/>
      <c r="F50" s="60">
        <f>'Balance Sheet (4)'!I50</f>
        <v>0</v>
      </c>
      <c r="G50" s="96"/>
      <c r="H50" s="48"/>
      <c r="I50" s="181">
        <f>INT(I42+I48)</f>
        <v>0</v>
      </c>
      <c r="J50" s="40"/>
      <c r="K50" s="40"/>
      <c r="L50" s="40"/>
      <c r="M50" s="40"/>
      <c r="N50" s="40"/>
      <c r="O50" s="40"/>
      <c r="P50" s="40"/>
    </row>
    <row r="51" spans="1:18" ht="12.75" customHeight="1" thickTop="1" x14ac:dyDescent="0.2">
      <c r="A51" s="1"/>
      <c r="B51" s="1"/>
      <c r="C51" s="1"/>
      <c r="D51" s="40"/>
      <c r="E51" s="40"/>
      <c r="F51" s="40"/>
      <c r="G51" s="40"/>
      <c r="H51" s="40"/>
      <c r="I51" s="40"/>
      <c r="J51" s="40"/>
      <c r="K51" s="40"/>
      <c r="L51" s="40"/>
      <c r="M51" s="40"/>
      <c r="N51" s="40"/>
      <c r="O51" s="40"/>
      <c r="P51" s="40"/>
    </row>
    <row r="52" spans="1:18" ht="12.75" customHeight="1" x14ac:dyDescent="0.2">
      <c r="A52" s="1"/>
      <c r="B52" s="1"/>
      <c r="C52" s="1"/>
      <c r="D52" s="40"/>
      <c r="E52" s="40"/>
      <c r="F52" s="40"/>
      <c r="G52" s="40"/>
      <c r="H52" s="40"/>
      <c r="I52" s="40"/>
      <c r="J52" s="40"/>
      <c r="K52" s="40"/>
      <c r="L52" s="40"/>
      <c r="M52" s="40"/>
      <c r="N52" s="40"/>
      <c r="O52" s="40"/>
      <c r="P52" s="40"/>
    </row>
    <row r="53" spans="1:18" ht="12.75" customHeight="1" x14ac:dyDescent="0.2">
      <c r="A53" s="1"/>
      <c r="B53" s="1"/>
      <c r="C53" s="1"/>
      <c r="D53" s="40"/>
      <c r="E53" s="40"/>
      <c r="F53" s="98" t="str">
        <f>IF(F29=F50,"Statement Balances","Does Not Balance")</f>
        <v>Statement Balances</v>
      </c>
      <c r="G53" s="40"/>
      <c r="H53" s="40"/>
      <c r="I53" s="98" t="str">
        <f>IF(I29-I50=0,"Statement Balances","Does Not Balance")</f>
        <v>Statement Balances</v>
      </c>
      <c r="J53" s="40"/>
      <c r="K53" s="102"/>
      <c r="L53" s="40"/>
      <c r="M53" s="40"/>
      <c r="N53" s="40"/>
      <c r="O53" s="40"/>
      <c r="P53" s="40"/>
    </row>
    <row r="54" spans="1:18" ht="12.75" customHeight="1" x14ac:dyDescent="0.2">
      <c r="A54" s="1"/>
      <c r="B54" s="1"/>
      <c r="C54" s="1"/>
      <c r="D54" s="40"/>
      <c r="E54" s="40"/>
      <c r="F54" s="40"/>
      <c r="G54" s="40"/>
      <c r="H54" s="40"/>
      <c r="I54" s="40"/>
      <c r="J54" s="40"/>
      <c r="K54" s="40"/>
      <c r="L54" s="40"/>
      <c r="M54" s="40"/>
      <c r="N54" s="40"/>
      <c r="O54" s="40"/>
      <c r="P54" s="40"/>
    </row>
    <row r="55" spans="1:18" ht="12.75" customHeight="1" x14ac:dyDescent="0.2">
      <c r="A55" s="1"/>
      <c r="B55" s="1"/>
      <c r="C55" s="1"/>
      <c r="D55" s="40"/>
      <c r="E55" s="40"/>
      <c r="F55" s="40"/>
      <c r="G55" s="40"/>
      <c r="H55" s="40"/>
      <c r="I55" s="40"/>
      <c r="J55" s="40"/>
      <c r="K55" s="40"/>
      <c r="L55" s="40"/>
      <c r="M55" s="40"/>
      <c r="N55" s="40"/>
      <c r="O55" s="40"/>
      <c r="P55" s="40"/>
    </row>
    <row r="56" spans="1:18" ht="12.75" customHeight="1" x14ac:dyDescent="0.2"/>
    <row r="57" spans="1:18" ht="12.75" customHeight="1" x14ac:dyDescent="0.2"/>
    <row r="58" spans="1:18" ht="12.75" customHeight="1" x14ac:dyDescent="0.2">
      <c r="E58" s="18"/>
      <c r="F58" s="18"/>
      <c r="G58" s="18"/>
      <c r="H58" s="18"/>
      <c r="I58" s="18"/>
      <c r="J58" s="18"/>
      <c r="K58" s="18"/>
      <c r="L58" s="18"/>
      <c r="M58" s="18"/>
      <c r="N58" s="18"/>
      <c r="O58" s="18"/>
      <c r="P58" s="18"/>
      <c r="Q58" s="18"/>
      <c r="R58" s="18"/>
    </row>
    <row r="59" spans="1:18" ht="12.75" customHeight="1" x14ac:dyDescent="0.2">
      <c r="E59" s="18"/>
      <c r="F59" s="18"/>
      <c r="G59" s="18"/>
      <c r="H59" s="18"/>
      <c r="I59" s="18"/>
      <c r="J59" s="18"/>
      <c r="K59" s="18"/>
      <c r="L59" s="18"/>
      <c r="M59" s="18"/>
      <c r="N59" s="18"/>
      <c r="O59" s="18"/>
      <c r="P59" s="18"/>
      <c r="Q59" s="18"/>
      <c r="R59" s="18"/>
    </row>
    <row r="60" spans="1:18" ht="12.75" customHeight="1" x14ac:dyDescent="0.2">
      <c r="E60" s="18"/>
      <c r="F60" s="18"/>
      <c r="G60" s="18"/>
      <c r="H60" s="18"/>
      <c r="I60" s="18"/>
      <c r="J60" s="18"/>
      <c r="K60" s="18"/>
      <c r="L60" s="18"/>
      <c r="M60" s="18"/>
      <c r="N60" s="18"/>
      <c r="O60" s="18"/>
      <c r="P60" s="18"/>
      <c r="Q60" s="18"/>
      <c r="R60" s="18"/>
    </row>
    <row r="61" spans="1:18" ht="12.75" customHeight="1" x14ac:dyDescent="0.2">
      <c r="D61" s="7"/>
      <c r="E61" s="18"/>
      <c r="F61" s="18"/>
      <c r="G61" s="18"/>
      <c r="H61" s="18"/>
      <c r="I61" s="18"/>
      <c r="J61" s="18"/>
      <c r="K61" s="18"/>
      <c r="L61" s="18"/>
      <c r="M61" s="18"/>
      <c r="N61" s="18"/>
      <c r="O61" s="18"/>
      <c r="P61" s="18"/>
      <c r="Q61" s="18"/>
      <c r="R61" s="18"/>
    </row>
    <row r="62" spans="1:18" ht="12.75" customHeight="1" x14ac:dyDescent="0.2">
      <c r="D62" s="7"/>
      <c r="E62" s="18"/>
      <c r="F62" s="18"/>
      <c r="G62" s="18"/>
      <c r="H62" s="18"/>
      <c r="I62" s="18"/>
      <c r="J62" s="18"/>
      <c r="K62" s="18"/>
      <c r="L62" s="18"/>
      <c r="M62" s="18"/>
      <c r="N62" s="18"/>
      <c r="O62" s="18"/>
      <c r="P62" s="18"/>
      <c r="Q62" s="18"/>
      <c r="R62" s="18"/>
    </row>
    <row r="63" spans="1:18" ht="12.75" customHeight="1" x14ac:dyDescent="0.2">
      <c r="D63" s="7"/>
      <c r="E63" s="18"/>
      <c r="F63" s="18"/>
      <c r="G63" s="18"/>
      <c r="H63" s="18"/>
      <c r="I63" s="18"/>
      <c r="J63" s="18"/>
      <c r="K63" s="18"/>
      <c r="L63" s="18"/>
      <c r="M63" s="18"/>
      <c r="N63" s="18"/>
      <c r="O63" s="18"/>
      <c r="P63" s="18"/>
      <c r="Q63" s="18"/>
      <c r="R63" s="18"/>
    </row>
    <row r="64" spans="1:18" ht="12.75" customHeight="1" x14ac:dyDescent="0.2">
      <c r="D64" s="7"/>
      <c r="E64" s="18"/>
      <c r="F64" s="18"/>
      <c r="G64" s="18"/>
      <c r="H64" s="18"/>
      <c r="I64" s="18"/>
      <c r="J64" s="18"/>
      <c r="K64" s="18"/>
      <c r="L64" s="18"/>
      <c r="M64" s="18"/>
      <c r="N64" s="18"/>
      <c r="O64" s="18"/>
      <c r="P64" s="18"/>
      <c r="Q64" s="18"/>
      <c r="R64" s="18"/>
    </row>
    <row r="65" spans="4:18" ht="12.75" customHeight="1" x14ac:dyDescent="0.2">
      <c r="D65" s="7"/>
      <c r="E65" s="18"/>
      <c r="F65" s="18"/>
      <c r="G65" s="18"/>
      <c r="H65" s="18"/>
      <c r="I65" s="18"/>
      <c r="J65" s="18"/>
      <c r="K65" s="18"/>
      <c r="L65" s="18"/>
      <c r="M65" s="18"/>
      <c r="N65" s="18"/>
      <c r="O65" s="18"/>
      <c r="P65" s="18"/>
      <c r="Q65" s="18"/>
      <c r="R65" s="18"/>
    </row>
    <row r="66" spans="4:18" ht="12.75" customHeight="1" x14ac:dyDescent="0.2">
      <c r="E66" s="18"/>
      <c r="F66" s="18"/>
      <c r="G66" s="18"/>
      <c r="H66" s="18"/>
      <c r="I66" s="18"/>
      <c r="J66" s="18"/>
      <c r="K66" s="18"/>
      <c r="L66" s="18"/>
      <c r="M66" s="18"/>
      <c r="N66" s="18"/>
      <c r="O66" s="18"/>
      <c r="P66" s="18"/>
      <c r="Q66" s="18"/>
      <c r="R66" s="18"/>
    </row>
    <row r="67" spans="4:18" ht="12.75" customHeight="1" x14ac:dyDescent="0.2">
      <c r="E67" s="18"/>
      <c r="F67" s="18"/>
      <c r="G67" s="18"/>
      <c r="H67" s="18"/>
      <c r="I67" s="18"/>
      <c r="J67" s="18"/>
      <c r="K67" s="18"/>
      <c r="L67" s="18"/>
      <c r="M67" s="18"/>
      <c r="N67" s="18"/>
      <c r="O67" s="18"/>
      <c r="P67" s="18"/>
      <c r="Q67" s="18"/>
      <c r="R67" s="18"/>
    </row>
    <row r="68" spans="4:18" ht="12.75" customHeight="1" x14ac:dyDescent="0.2">
      <c r="E68" s="18"/>
      <c r="F68" s="18"/>
      <c r="G68" s="18"/>
      <c r="H68" s="18"/>
      <c r="I68" s="18"/>
      <c r="J68" s="18"/>
      <c r="K68" s="18"/>
      <c r="L68" s="18"/>
      <c r="M68" s="18"/>
      <c r="N68" s="18"/>
      <c r="O68" s="18"/>
      <c r="P68" s="18"/>
      <c r="Q68" s="18"/>
      <c r="R68" s="18"/>
    </row>
    <row r="69" spans="4:18" ht="12.75" customHeight="1" x14ac:dyDescent="0.2">
      <c r="E69" s="18"/>
      <c r="F69" s="18"/>
      <c r="G69" s="18"/>
      <c r="H69" s="18"/>
      <c r="I69" s="18"/>
      <c r="J69" s="18"/>
      <c r="K69" s="18"/>
      <c r="L69" s="18"/>
      <c r="M69" s="18"/>
      <c r="N69" s="18"/>
      <c r="O69" s="18"/>
      <c r="P69" s="18"/>
      <c r="Q69" s="18"/>
      <c r="R69" s="18"/>
    </row>
    <row r="70" spans="4:18" ht="12.75" customHeight="1" x14ac:dyDescent="0.2"/>
    <row r="71" spans="4:18" ht="12.75" customHeight="1" x14ac:dyDescent="0.2"/>
    <row r="72" spans="4:18" ht="12.75" customHeight="1" x14ac:dyDescent="0.2"/>
    <row r="73" spans="4:18" ht="12.75" customHeight="1" x14ac:dyDescent="0.2"/>
    <row r="74" spans="4:18" ht="12.75" customHeight="1" x14ac:dyDescent="0.2"/>
    <row r="75" spans="4:18" ht="12.75" customHeight="1" x14ac:dyDescent="0.2"/>
    <row r="76" spans="4:18" ht="12.75" customHeight="1" x14ac:dyDescent="0.2"/>
    <row r="77" spans="4:18" ht="12.75" customHeight="1" x14ac:dyDescent="0.2"/>
    <row r="78" spans="4:18" ht="12.75" customHeight="1" x14ac:dyDescent="0.2"/>
    <row r="79" spans="4:18" ht="12.75" customHeight="1" x14ac:dyDescent="0.2"/>
    <row r="80" spans="4:18"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DA8F0-5D4D-411E-91DC-1A835212E612}">
  <dimension ref="A1:R85"/>
  <sheetViews>
    <sheetView showGridLines="0" topLeftCell="A37" zoomScaleNormal="100" workbookViewId="0">
      <selection activeCell="C31" sqref="C31:F38"/>
    </sheetView>
  </sheetViews>
  <sheetFormatPr defaultColWidth="9" defaultRowHeight="12" x14ac:dyDescent="0.2"/>
  <cols>
    <col min="1" max="2" width="3" style="1" customWidth="1"/>
    <col min="3" max="3" width="28" style="1" customWidth="1"/>
    <col min="4" max="4" width="14.42578125" style="1" customWidth="1"/>
    <col min="5" max="5" width="9.85546875" customWidth="1"/>
    <col min="6" max="6" width="12.85546875" customWidth="1"/>
    <col min="7" max="7" width="18.85546875" customWidth="1"/>
    <col min="8" max="8" width="5" style="20" customWidth="1"/>
    <col min="9" max="9" width="18.85546875" customWidth="1"/>
    <col min="10" max="10" width="5.5703125" customWidth="1"/>
    <col min="11" max="11" width="18.85546875" customWidth="1"/>
    <col min="12" max="12" width="6.85546875" customWidth="1"/>
    <col min="13" max="13" width="14.42578125" customWidth="1"/>
  </cols>
  <sheetData>
    <row r="1" spans="1:18" ht="15.75" x14ac:dyDescent="0.25">
      <c r="A1" s="5" t="str">
        <f>'1. Required Start-Up Funds'!A1</f>
        <v>Template</v>
      </c>
      <c r="Q1" s="16"/>
    </row>
    <row r="2" spans="1:18" ht="15.75" x14ac:dyDescent="0.25">
      <c r="A2" s="5" t="s">
        <v>163</v>
      </c>
    </row>
    <row r="3" spans="1:18" ht="12.75" customHeight="1" x14ac:dyDescent="0.2">
      <c r="E3" s="1"/>
      <c r="F3" s="40"/>
      <c r="G3" s="40"/>
      <c r="H3" s="46"/>
      <c r="I3" s="40"/>
      <c r="J3" s="40"/>
      <c r="K3" s="40"/>
      <c r="L3" s="40"/>
      <c r="M3" s="40"/>
      <c r="N3" s="40"/>
      <c r="O3" s="40"/>
      <c r="P3" s="40"/>
      <c r="Q3" s="40"/>
    </row>
    <row r="4" spans="1:18" ht="12.75" customHeight="1" x14ac:dyDescent="0.2">
      <c r="E4" s="40"/>
      <c r="F4" s="40"/>
      <c r="G4" s="40"/>
      <c r="H4" s="46"/>
      <c r="I4" s="40"/>
      <c r="J4" s="40"/>
      <c r="K4" s="40"/>
      <c r="L4" s="40"/>
      <c r="M4" s="40"/>
      <c r="N4" s="40"/>
      <c r="O4" s="40"/>
      <c r="P4" s="40"/>
      <c r="Q4" s="40"/>
    </row>
    <row r="5" spans="1:18" ht="12.75" customHeight="1" x14ac:dyDescent="0.2">
      <c r="E5" s="40"/>
      <c r="F5" s="40"/>
      <c r="G5" s="40"/>
      <c r="H5" s="46"/>
      <c r="I5" s="40"/>
      <c r="J5" s="40"/>
      <c r="K5" s="40"/>
      <c r="L5" s="40"/>
      <c r="M5" s="40"/>
      <c r="N5" s="40"/>
      <c r="O5" s="40"/>
      <c r="P5" s="40"/>
      <c r="Q5" s="40"/>
    </row>
    <row r="6" spans="1:18" ht="12.75" customHeight="1" thickBot="1" x14ac:dyDescent="0.25">
      <c r="A6" s="24" t="s">
        <v>165</v>
      </c>
      <c r="B6" s="24"/>
      <c r="C6" s="24"/>
      <c r="D6" s="24"/>
      <c r="E6" s="46"/>
      <c r="F6" s="44"/>
      <c r="G6" s="105" t="s">
        <v>28</v>
      </c>
      <c r="H6" s="44"/>
      <c r="I6" s="105" t="s">
        <v>38</v>
      </c>
      <c r="J6" s="44"/>
      <c r="K6" s="105" t="s">
        <v>29</v>
      </c>
      <c r="L6" s="46"/>
      <c r="M6" s="105" t="s">
        <v>342</v>
      </c>
      <c r="N6" s="46"/>
      <c r="O6" s="46"/>
      <c r="P6" s="46"/>
      <c r="Q6" s="46"/>
      <c r="R6" s="20"/>
    </row>
    <row r="7" spans="1:18" ht="12.75" customHeight="1" thickTop="1" x14ac:dyDescent="0.2">
      <c r="A7" s="24"/>
      <c r="B7" s="24" t="s">
        <v>166</v>
      </c>
      <c r="C7" s="24"/>
      <c r="D7" s="24"/>
      <c r="E7" s="46"/>
      <c r="F7" s="46"/>
      <c r="G7" s="47"/>
      <c r="H7" s="46"/>
      <c r="I7" s="90"/>
      <c r="J7" s="46"/>
      <c r="K7" s="46"/>
      <c r="L7" s="46"/>
      <c r="M7" s="46"/>
      <c r="N7" s="46"/>
      <c r="O7" s="46"/>
      <c r="P7" s="46"/>
      <c r="Q7" s="46"/>
      <c r="R7" s="20"/>
    </row>
    <row r="8" spans="1:18" ht="12.75" customHeight="1" x14ac:dyDescent="0.2">
      <c r="A8" s="24"/>
      <c r="B8" s="24"/>
      <c r="C8" s="24" t="s">
        <v>167</v>
      </c>
      <c r="D8" s="24"/>
      <c r="E8" s="46"/>
      <c r="F8" s="46"/>
      <c r="G8" s="152">
        <f>IF('10. Balance Sheet'!I35=0,0,'10. Balance Sheet'!I11/'10. Balance Sheet'!I35)</f>
        <v>0</v>
      </c>
      <c r="H8" s="152"/>
      <c r="I8" s="152">
        <f>IF('14. Balance Sheet (2)'!I42=0,0,'14. Balance Sheet (2)'!I15/'14. Balance Sheet (2)'!I42)</f>
        <v>0</v>
      </c>
      <c r="J8" s="152"/>
      <c r="K8" s="152">
        <f>IF('17. Balance Sheet (3)'!I42=0,0,'17. Balance Sheet (3)'!I15/'17. Balance Sheet (3)'!I42)</f>
        <v>0</v>
      </c>
      <c r="L8" s="153"/>
      <c r="M8" s="152">
        <f>IF('17. Balance Sheet (3)'!K42=0,0,'17. Balance Sheet (3)'!K15/'17. Balance Sheet (3)'!K42)</f>
        <v>0</v>
      </c>
      <c r="N8" s="46"/>
      <c r="O8" s="46"/>
      <c r="P8" s="46"/>
      <c r="Q8" s="46"/>
      <c r="R8" s="20"/>
    </row>
    <row r="9" spans="1:18" ht="12.75" customHeight="1" x14ac:dyDescent="0.2">
      <c r="A9" s="24"/>
      <c r="B9" s="24"/>
      <c r="C9" s="24" t="s">
        <v>168</v>
      </c>
      <c r="D9" s="24"/>
      <c r="E9" s="46"/>
      <c r="F9" s="46"/>
      <c r="G9" s="152">
        <f>IF('10. Balance Sheet'!I35=0,0,('10. Balance Sheet'!I6+'10. Balance Sheet'!I7)/'10. Balance Sheet'!I35)</f>
        <v>0</v>
      </c>
      <c r="H9" s="152"/>
      <c r="I9" s="152">
        <f>IF('14. Balance Sheet (2)'!I42=0,0,('14. Balance Sheet (2)'!I10+'14. Balance Sheet (2)'!I11)/'14. Balance Sheet (2)'!I42)</f>
        <v>0</v>
      </c>
      <c r="J9" s="152"/>
      <c r="K9" s="152">
        <f>IF('17. Balance Sheet (3)'!I42=0,0,('17. Balance Sheet (3)'!I10+'17. Balance Sheet (3)'!I11)/'17. Balance Sheet (3)'!I42)</f>
        <v>0</v>
      </c>
      <c r="L9" s="153"/>
      <c r="M9" s="152">
        <f>IF('17. Balance Sheet (3)'!K42=0,0,('17. Balance Sheet (3)'!K10+'17. Balance Sheet (3)'!K11)/'17. Balance Sheet (3)'!K42)</f>
        <v>0</v>
      </c>
      <c r="N9" s="46"/>
      <c r="O9" s="46"/>
      <c r="P9" s="46"/>
      <c r="Q9" s="46"/>
      <c r="R9" s="20"/>
    </row>
    <row r="10" spans="1:18" ht="12.75" customHeight="1" x14ac:dyDescent="0.2">
      <c r="A10" s="24"/>
      <c r="B10" s="24" t="s">
        <v>169</v>
      </c>
      <c r="C10" s="24"/>
      <c r="D10" s="24"/>
      <c r="E10" s="46"/>
      <c r="F10" s="46"/>
      <c r="G10" s="152"/>
      <c r="H10" s="152"/>
      <c r="I10" s="152"/>
      <c r="J10" s="152"/>
      <c r="K10" s="152"/>
      <c r="L10" s="153"/>
      <c r="M10" s="152"/>
      <c r="N10" s="46"/>
      <c r="O10" s="46"/>
      <c r="P10" s="46"/>
      <c r="Q10" s="46"/>
      <c r="R10" s="20"/>
    </row>
    <row r="11" spans="1:18" ht="12.75" customHeight="1" x14ac:dyDescent="0.2">
      <c r="A11" s="24"/>
      <c r="B11" s="24"/>
      <c r="C11" s="165" t="s">
        <v>171</v>
      </c>
      <c r="D11" s="165"/>
      <c r="E11" s="166"/>
      <c r="F11" s="166"/>
      <c r="G11" s="167">
        <f>IF('10. Balance Sheet'!I41=0,0,'10. Balance Sheet'!I35/'10. Balance Sheet'!I41)</f>
        <v>0</v>
      </c>
      <c r="H11" s="167"/>
      <c r="I11" s="167">
        <f>IF('14. Balance Sheet (2)'!I48=0,0,'14. Balance Sheet (2)'!I42/'14. Balance Sheet (2)'!I48)</f>
        <v>0</v>
      </c>
      <c r="J11" s="167"/>
      <c r="K11" s="167">
        <f>IF('17. Balance Sheet (3)'!I48=0,0,'17. Balance Sheet (3)'!I42/'17. Balance Sheet (3)'!I48)</f>
        <v>0</v>
      </c>
      <c r="L11" s="168"/>
      <c r="M11" s="167">
        <f>IF('17. Balance Sheet (3)'!K48=0,0,'17. Balance Sheet (3)'!K42/'17. Balance Sheet (3)'!K48)</f>
        <v>0</v>
      </c>
      <c r="N11" s="166"/>
      <c r="O11" s="46"/>
      <c r="P11" s="46"/>
      <c r="Q11" s="46"/>
      <c r="R11" s="20"/>
    </row>
    <row r="12" spans="1:18" ht="12.75" customHeight="1" x14ac:dyDescent="0.2">
      <c r="A12" s="24"/>
      <c r="B12" s="24"/>
      <c r="C12" s="24" t="s">
        <v>170</v>
      </c>
      <c r="D12" s="24"/>
      <c r="E12" s="46"/>
      <c r="F12" s="46"/>
      <c r="G12" s="152">
        <f>IF('10. Balance Sheet'!I35=0,0,('8. Income Statement'!Q74+'8. Income Statement'!Q63)/'10. Balance Sheet'!I35)</f>
        <v>0</v>
      </c>
      <c r="H12" s="152"/>
      <c r="I12" s="152">
        <f>IF('14. Balance Sheet (2)'!I42=0,0,('12. Income Statement (2)'!Q73+'12. Income Statement (2)'!Q62)/'14. Balance Sheet (2)'!I42)</f>
        <v>0</v>
      </c>
      <c r="J12" s="152"/>
      <c r="K12" s="152">
        <f>IF('17. Balance Sheet (3)'!I42=0,0,('15. Income Statement (3)'!Q73+'15. Income Statement (3)'!Q62)/'17. Balance Sheet (3)'!I42)</f>
        <v>0</v>
      </c>
      <c r="L12" s="153"/>
      <c r="M12" s="152">
        <f>IF('17. Balance Sheet (3)'!K42=0,0,('15. Income Statement (3)'!S73+'15. Income Statement (3)'!S62)/'17. Balance Sheet (3)'!K42)</f>
        <v>0</v>
      </c>
      <c r="N12" s="46"/>
      <c r="O12" s="46"/>
      <c r="P12" s="46"/>
      <c r="Q12" s="46"/>
      <c r="R12" s="20"/>
    </row>
    <row r="13" spans="1:18" ht="12.75" customHeight="1" x14ac:dyDescent="0.2">
      <c r="A13" s="24"/>
      <c r="B13" s="95" t="s">
        <v>172</v>
      </c>
      <c r="C13" s="95"/>
      <c r="D13" s="95"/>
      <c r="E13" s="18"/>
      <c r="F13" s="18"/>
      <c r="G13" s="154"/>
      <c r="H13" s="155"/>
      <c r="I13" s="155"/>
      <c r="J13" s="155"/>
      <c r="K13" s="155"/>
      <c r="L13" s="24"/>
      <c r="M13" s="155"/>
      <c r="N13" s="46"/>
      <c r="O13" s="46"/>
      <c r="P13" s="46"/>
      <c r="Q13" s="46"/>
      <c r="R13" s="20"/>
    </row>
    <row r="14" spans="1:18" ht="12.75" customHeight="1" x14ac:dyDescent="0.2">
      <c r="A14" s="24"/>
      <c r="B14" s="95"/>
      <c r="C14" s="95" t="s">
        <v>173</v>
      </c>
      <c r="D14" s="95"/>
      <c r="E14" s="18"/>
      <c r="F14" s="18"/>
      <c r="G14" s="156">
        <v>0</v>
      </c>
      <c r="H14" s="151"/>
      <c r="I14" s="151">
        <f>IF('8. Income Statement'!Q16=0,0,('12. Income Statement (2)'!Q15-'8. Income Statement'!Q16)/'8. Income Statement'!Q16)</f>
        <v>0</v>
      </c>
      <c r="J14" s="151"/>
      <c r="K14" s="151">
        <f>IF('12. Income Statement (2)'!Q15=0,0,('15. Income Statement (3)'!Q15-'12. Income Statement (2)'!Q15)/'12. Income Statement (2)'!Q15)</f>
        <v>0</v>
      </c>
      <c r="L14" s="157"/>
      <c r="M14" s="151">
        <f>IF('15. Income Statement (3)'!S15=0,0,('Income Statement (4)'!S15-'15. Income Statement (3)'!S15)/'15. Income Statement (3)'!S15)</f>
        <v>0</v>
      </c>
      <c r="N14" s="46"/>
      <c r="O14" s="46"/>
      <c r="P14" s="46"/>
      <c r="Q14" s="46"/>
      <c r="R14" s="20"/>
    </row>
    <row r="15" spans="1:18" ht="12.75" customHeight="1" x14ac:dyDescent="0.2">
      <c r="A15" s="24"/>
      <c r="B15" s="24"/>
      <c r="C15" s="24" t="s">
        <v>174</v>
      </c>
      <c r="D15" s="24"/>
      <c r="E15" s="46"/>
      <c r="F15" s="46"/>
      <c r="G15" s="151">
        <f>IF('8. Income Statement'!Q16=0,0,'8. Income Statement'!Q25/'8. Income Statement'!Q16)</f>
        <v>0</v>
      </c>
      <c r="H15" s="151"/>
      <c r="I15" s="151">
        <f>IF('12. Income Statement (2)'!Q15=0,0,'12. Income Statement (2)'!Q24/'12. Income Statement (2)'!Q15)</f>
        <v>0</v>
      </c>
      <c r="J15" s="151"/>
      <c r="K15" s="151">
        <f>IF('15. Income Statement (3)'!Q15=0,0,'15. Income Statement (3)'!Q24/'15. Income Statement (3)'!Q15)</f>
        <v>0</v>
      </c>
      <c r="L15" s="157"/>
      <c r="M15" s="151">
        <f>IF('15. Income Statement (3)'!S15=0,0,'15. Income Statement (3)'!S24/'15. Income Statement (3)'!S15)</f>
        <v>0</v>
      </c>
      <c r="N15" s="46"/>
      <c r="O15" s="46"/>
      <c r="P15" s="46"/>
      <c r="Q15" s="46"/>
      <c r="R15" s="20"/>
    </row>
    <row r="16" spans="1:18" s="219" customFormat="1" ht="12.75" customHeight="1" x14ac:dyDescent="0.2">
      <c r="A16" s="214"/>
      <c r="B16" s="214"/>
      <c r="C16" s="214" t="s">
        <v>175</v>
      </c>
      <c r="D16" s="214"/>
      <c r="E16" s="215"/>
      <c r="F16" s="215"/>
      <c r="G16" s="216">
        <f>IF('8. Income Statement'!Q16=0,0,'8. Income Statement'!Q27/'8. Income Statement'!Q16)</f>
        <v>0</v>
      </c>
      <c r="H16" s="216"/>
      <c r="I16" s="216">
        <f>IF('12. Income Statement (2)'!Q15=0,0,'12. Income Statement (2)'!Q26/'12. Income Statement (2)'!Q15)</f>
        <v>0</v>
      </c>
      <c r="J16" s="216"/>
      <c r="K16" s="216">
        <f>IF('15. Income Statement (3)'!Q15=0,0,'15. Income Statement (3)'!Q26/'15. Income Statement (3)'!Q15)</f>
        <v>0</v>
      </c>
      <c r="L16" s="217"/>
      <c r="M16" s="216">
        <f>IF('15. Income Statement (3)'!S15=0,0,'15. Income Statement (3)'!S26/'15. Income Statement (3)'!S15)</f>
        <v>0</v>
      </c>
      <c r="N16" s="215"/>
      <c r="O16" s="215"/>
      <c r="P16" s="215"/>
      <c r="Q16" s="215"/>
      <c r="R16" s="218"/>
    </row>
    <row r="17" spans="1:18" ht="12.75" customHeight="1" x14ac:dyDescent="0.2">
      <c r="A17" s="24"/>
      <c r="B17" s="24"/>
      <c r="C17" s="165" t="s">
        <v>176</v>
      </c>
      <c r="D17" s="165"/>
      <c r="E17" s="166"/>
      <c r="F17" s="166"/>
      <c r="G17" s="169">
        <f>IF('8. Income Statement'!Q16=0,0,('8. Income Statement'!Q36+'8. Income Statement'!Q59)/'8. Income Statement'!Q16)</f>
        <v>0</v>
      </c>
      <c r="H17" s="169"/>
      <c r="I17" s="169">
        <f>IF('12. Income Statement (2)'!Q15=0,0,('12. Income Statement (2)'!Q35+'12. Income Statement (2)'!Q58)/'12. Income Statement (2)'!Q15)</f>
        <v>0</v>
      </c>
      <c r="J17" s="169"/>
      <c r="K17" s="169">
        <f>IF('15. Income Statement (3)'!Q15=0,0,('15. Income Statement (3)'!Q35+'15. Income Statement (3)'!Q58)/'15. Income Statement (3)'!Q15)</f>
        <v>0</v>
      </c>
      <c r="L17" s="170"/>
      <c r="M17" s="169">
        <f>IF('15. Income Statement (3)'!S15=0,0,('15. Income Statement (3)'!S35+'15. Income Statement (3)'!S58)/'15. Income Statement (3)'!S15)</f>
        <v>0</v>
      </c>
      <c r="N17" s="166"/>
      <c r="O17" s="46"/>
      <c r="P17" s="46"/>
      <c r="Q17" s="46"/>
      <c r="R17" s="20"/>
    </row>
    <row r="18" spans="1:18" ht="12.75" customHeight="1" x14ac:dyDescent="0.2">
      <c r="A18" s="24"/>
      <c r="B18" s="24"/>
      <c r="C18" s="165" t="s">
        <v>177</v>
      </c>
      <c r="D18" s="165"/>
      <c r="E18" s="166"/>
      <c r="F18" s="166"/>
      <c r="G18" s="169">
        <f>IF('8. Income Statement'!Q16=0,0,'8. Income Statement'!Q74/'8. Income Statement'!Q16)</f>
        <v>0</v>
      </c>
      <c r="H18" s="169"/>
      <c r="I18" s="169">
        <f>IF('12. Income Statement (2)'!Q15=0,0,'12. Income Statement (2)'!Q73/'12. Income Statement (2)'!Q15)</f>
        <v>0</v>
      </c>
      <c r="J18" s="169"/>
      <c r="K18" s="169">
        <f>IF('15. Income Statement (3)'!Q15=0,0,'15. Income Statement (3)'!Q73/'15. Income Statement (3)'!Q15)</f>
        <v>0</v>
      </c>
      <c r="L18" s="170"/>
      <c r="M18" s="169">
        <f>IF('15. Income Statement (3)'!S15=0,0,'15. Income Statement (3)'!S73/'15. Income Statement (3)'!S15)</f>
        <v>0</v>
      </c>
      <c r="N18" s="166"/>
      <c r="O18" s="46"/>
      <c r="P18" s="46"/>
      <c r="Q18" s="46"/>
      <c r="R18" s="20"/>
    </row>
    <row r="19" spans="1:18" ht="12.75" customHeight="1" x14ac:dyDescent="0.2">
      <c r="A19" s="24"/>
      <c r="B19" s="24"/>
      <c r="C19" s="165" t="s">
        <v>178</v>
      </c>
      <c r="D19" s="166"/>
      <c r="F19" s="166"/>
      <c r="G19" s="169">
        <f>IF('10. Balance Sheet'!I41=0,0,'8. Income Statement'!Q74/'10. Balance Sheet'!I41)</f>
        <v>0</v>
      </c>
      <c r="H19" s="169"/>
      <c r="I19" s="169">
        <f>IF('14. Balance Sheet (2)'!I48=0,0,'12. Income Statement (2)'!Q73/'14. Balance Sheet (2)'!I48)</f>
        <v>0</v>
      </c>
      <c r="J19" s="169"/>
      <c r="K19" s="169">
        <f>IF('17. Balance Sheet (3)'!I48=0,0,'15. Income Statement (3)'!Q73/'17. Balance Sheet (3)'!I48)</f>
        <v>0</v>
      </c>
      <c r="L19" s="170"/>
      <c r="M19" s="169">
        <f>IF('17. Balance Sheet (3)'!K48=0,0,'15. Income Statement (3)'!S73/'17. Balance Sheet (3)'!K48)</f>
        <v>0</v>
      </c>
      <c r="N19" s="166"/>
      <c r="O19" s="46"/>
      <c r="P19" s="46"/>
      <c r="Q19" s="46"/>
      <c r="R19" s="20"/>
    </row>
    <row r="20" spans="1:18" ht="12.75" customHeight="1" x14ac:dyDescent="0.2">
      <c r="A20" s="24"/>
      <c r="B20" s="24"/>
      <c r="C20" s="24" t="s">
        <v>179</v>
      </c>
      <c r="D20" s="24"/>
      <c r="E20" s="46"/>
      <c r="F20" s="46"/>
      <c r="G20" s="151">
        <f>IF('10. Balance Sheet'!I25=0,0,'8. Income Statement'!Q74/'10. Balance Sheet'!I25)</f>
        <v>0</v>
      </c>
      <c r="H20" s="151"/>
      <c r="I20" s="151">
        <f>IF('14. Balance Sheet (2)'!I29=0,0,'12. Income Statement (2)'!Q73/'14. Balance Sheet (2)'!I29)</f>
        <v>0</v>
      </c>
      <c r="J20" s="151"/>
      <c r="K20" s="151">
        <f>IF('17. Balance Sheet (3)'!I29=0,0,'15. Income Statement (3)'!Q73/'17. Balance Sheet (3)'!I29)</f>
        <v>0</v>
      </c>
      <c r="L20" s="157"/>
      <c r="M20" s="151">
        <f>IF('17. Balance Sheet (3)'!K29=0,0,'15. Income Statement (3)'!S73/'17. Balance Sheet (3)'!K29)</f>
        <v>0</v>
      </c>
      <c r="N20" s="46"/>
      <c r="O20" s="46"/>
      <c r="P20" s="46"/>
      <c r="Q20" s="46"/>
      <c r="R20" s="20"/>
    </row>
    <row r="21" spans="1:18" ht="12.75" customHeight="1" x14ac:dyDescent="0.2">
      <c r="A21" s="24"/>
      <c r="B21" s="24"/>
      <c r="C21" s="24" t="s">
        <v>180</v>
      </c>
      <c r="D21" s="24"/>
      <c r="E21" s="46"/>
      <c r="F21" s="46"/>
      <c r="G21" s="151">
        <f>IF('8. Income Statement'!Q16=0,0,'8. Income Statement'!Q30/'8. Income Statement'!Q16)</f>
        <v>0</v>
      </c>
      <c r="H21" s="151"/>
      <c r="I21" s="151">
        <f>IF('12. Income Statement (2)'!Q15=0,0,'12. Income Statement (2)'!Q29/'12. Income Statement (2)'!Q15)</f>
        <v>0</v>
      </c>
      <c r="J21" s="151"/>
      <c r="K21" s="151">
        <f>IF('15. Income Statement (3)'!Q15=0,0,'15. Income Statement (3)'!Q29/'15. Income Statement (3)'!Q15)</f>
        <v>0</v>
      </c>
      <c r="L21" s="157"/>
      <c r="M21" s="151">
        <f>IF('15. Income Statement (3)'!S15=0,0,'15. Income Statement (3)'!S29/'15. Income Statement (3)'!S15)</f>
        <v>0</v>
      </c>
      <c r="N21" s="46"/>
      <c r="O21" s="46"/>
      <c r="P21" s="46"/>
      <c r="Q21" s="46"/>
      <c r="R21" s="20"/>
    </row>
    <row r="22" spans="1:18" ht="12.75" customHeight="1" x14ac:dyDescent="0.2">
      <c r="A22" s="24"/>
      <c r="B22" s="24" t="s">
        <v>187</v>
      </c>
      <c r="C22" s="24"/>
      <c r="D22" s="24"/>
      <c r="E22" s="46"/>
      <c r="F22" s="46"/>
      <c r="G22" s="155"/>
      <c r="H22" s="155"/>
      <c r="I22" s="155"/>
      <c r="J22" s="155"/>
      <c r="K22" s="155"/>
      <c r="L22" s="24"/>
      <c r="M22" s="155"/>
      <c r="N22" s="46"/>
      <c r="O22" s="46"/>
      <c r="P22" s="46"/>
      <c r="Q22" s="46"/>
      <c r="R22" s="20"/>
    </row>
    <row r="23" spans="1:18" ht="12.75" customHeight="1" x14ac:dyDescent="0.2">
      <c r="A23" s="24"/>
      <c r="B23" s="24"/>
      <c r="C23" s="165" t="s">
        <v>181</v>
      </c>
      <c r="D23" s="165"/>
      <c r="E23" s="166"/>
      <c r="F23" s="166"/>
      <c r="G23" s="167">
        <f>IF('8. Income Statement'!Q16=0,0,('10. Balance Sheet'!I7/'8. Income Statement'!Q16)*360)</f>
        <v>0</v>
      </c>
      <c r="H23" s="167"/>
      <c r="I23" s="167">
        <f>IF('12. Income Statement (2)'!Q15=0,0,('14. Balance Sheet (2)'!I11/'12. Income Statement (2)'!Q15)*360)</f>
        <v>0</v>
      </c>
      <c r="J23" s="167"/>
      <c r="K23" s="167">
        <f>IF('15. Income Statement (3)'!Q15=0,0,('17. Balance Sheet (3)'!I11/'15. Income Statement (3)'!Q15)*360)</f>
        <v>0</v>
      </c>
      <c r="L23" s="168"/>
      <c r="M23" s="167">
        <f>IF('15. Income Statement (3)'!S15=0,0,('17. Balance Sheet (3)'!K11/'15. Income Statement (3)'!S15)*360)</f>
        <v>0</v>
      </c>
      <c r="N23" s="166"/>
      <c r="O23" s="46"/>
      <c r="P23" s="46"/>
      <c r="Q23" s="46"/>
      <c r="R23" s="20"/>
    </row>
    <row r="24" spans="1:18" ht="12.75" customHeight="1" x14ac:dyDescent="0.2">
      <c r="A24" s="24"/>
      <c r="B24" s="24"/>
      <c r="C24" s="24" t="s">
        <v>182</v>
      </c>
      <c r="D24" s="24"/>
      <c r="E24" s="46"/>
      <c r="F24" s="46"/>
      <c r="G24" s="152">
        <f>IF('10. Balance Sheet'!I7=0,0,'8. Income Statement'!Q16/'10. Balance Sheet'!I7)</f>
        <v>0</v>
      </c>
      <c r="H24" s="152"/>
      <c r="I24" s="152">
        <f>IF('14. Balance Sheet (2)'!I11=0,0,'12. Income Statement (2)'!Q15/'14. Balance Sheet (2)'!I11)</f>
        <v>0</v>
      </c>
      <c r="J24" s="152"/>
      <c r="K24" s="152">
        <f>IF('17. Balance Sheet (3)'!I11=0,0,'15. Income Statement (3)'!Q15/'17. Balance Sheet (3)'!I11)</f>
        <v>0</v>
      </c>
      <c r="L24" s="153"/>
      <c r="M24" s="152">
        <f>IF('17. Balance Sheet (3)'!K11=0,0,'15. Income Statement (3)'!S15/'17. Balance Sheet (3)'!K11)</f>
        <v>0</v>
      </c>
      <c r="N24" s="46"/>
      <c r="O24" s="46"/>
      <c r="P24" s="46"/>
      <c r="Q24" s="46"/>
      <c r="R24" s="20"/>
    </row>
    <row r="25" spans="1:18" ht="12.75" customHeight="1" x14ac:dyDescent="0.2">
      <c r="A25" s="24"/>
      <c r="B25" s="24"/>
      <c r="C25" s="165" t="s">
        <v>183</v>
      </c>
      <c r="D25" s="165"/>
      <c r="E25" s="166"/>
      <c r="F25" s="166"/>
      <c r="G25" s="167">
        <f>IF('8. Income Statement'!Q25=0,0,('10. Balance Sheet'!I8/'8. Income Statement'!Q25)*360)</f>
        <v>0</v>
      </c>
      <c r="H25" s="167"/>
      <c r="I25" s="167">
        <f>IF('12. Income Statement (2)'!Q24=0,0,('14. Balance Sheet (2)'!I12/'12. Income Statement (2)'!Q24)*360)</f>
        <v>0</v>
      </c>
      <c r="J25" s="167"/>
      <c r="K25" s="167">
        <f>IF('15. Income Statement (3)'!Q24=0,0,('17. Balance Sheet (3)'!I12/'15. Income Statement (3)'!Q24)*360)</f>
        <v>0</v>
      </c>
      <c r="L25" s="168"/>
      <c r="M25" s="167">
        <f>IF('15. Income Statement (3)'!S24=0,0,('17. Balance Sheet (3)'!K12/'15. Income Statement (3)'!S24)*360)</f>
        <v>0</v>
      </c>
      <c r="N25" s="166"/>
      <c r="O25" s="46"/>
      <c r="P25" s="46"/>
      <c r="Q25" s="46"/>
      <c r="R25" s="20"/>
    </row>
    <row r="26" spans="1:18" ht="12.75" customHeight="1" x14ac:dyDescent="0.2">
      <c r="A26" s="24"/>
      <c r="B26" s="24"/>
      <c r="C26" s="24" t="s">
        <v>184</v>
      </c>
      <c r="D26" s="24"/>
      <c r="E26" s="46"/>
      <c r="F26" s="59"/>
      <c r="G26" s="152">
        <f>IF('10. Balance Sheet'!I8=0,0,'8. Income Statement'!Q25/'10. Balance Sheet'!I8)</f>
        <v>0</v>
      </c>
      <c r="H26" s="152"/>
      <c r="I26" s="152">
        <f>IF('14. Balance Sheet (2)'!I12=0,0,'12. Income Statement (2)'!Q24/'14. Balance Sheet (2)'!I12)</f>
        <v>0</v>
      </c>
      <c r="J26" s="152"/>
      <c r="K26" s="152">
        <f>IF('17. Balance Sheet (3)'!I12=0,0,'15. Income Statement (3)'!Q24/'17. Balance Sheet (3)'!I12)</f>
        <v>0</v>
      </c>
      <c r="L26" s="153"/>
      <c r="M26" s="152">
        <f>IF('17. Balance Sheet (3)'!K12=0,0,'15. Income Statement (3)'!S24/'17. Balance Sheet (3)'!K12)</f>
        <v>0</v>
      </c>
      <c r="N26" s="46"/>
      <c r="O26" s="46"/>
      <c r="P26" s="46"/>
      <c r="Q26" s="46"/>
      <c r="R26" s="20"/>
    </row>
    <row r="27" spans="1:18" ht="12.75" customHeight="1" x14ac:dyDescent="0.2">
      <c r="A27" s="24"/>
      <c r="B27" s="24"/>
      <c r="C27" s="24" t="s">
        <v>185</v>
      </c>
      <c r="D27" s="24"/>
      <c r="E27" s="46"/>
      <c r="F27" s="59"/>
      <c r="G27" s="152">
        <f>IF('10. Balance Sheet'!I25=0,0,'8. Income Statement'!Q16/'10. Balance Sheet'!I25)</f>
        <v>0</v>
      </c>
      <c r="H27" s="152"/>
      <c r="I27" s="152">
        <f>IF('14. Balance Sheet (2)'!I29=0,0,'12. Income Statement (2)'!Q15/'14. Balance Sheet (2)'!I29)</f>
        <v>0</v>
      </c>
      <c r="J27" s="152"/>
      <c r="K27" s="152">
        <f>IF('17. Balance Sheet (3)'!I29=0,0,'15. Income Statement (3)'!Q15/'17. Balance Sheet (3)'!I29)</f>
        <v>0</v>
      </c>
      <c r="L27" s="153"/>
      <c r="M27" s="152">
        <f>IF('17. Balance Sheet (3)'!K29=0,0,'15. Income Statement (3)'!S15/'17. Balance Sheet (3)'!K29)</f>
        <v>0</v>
      </c>
      <c r="N27" s="46"/>
      <c r="O27" s="46"/>
      <c r="P27" s="46"/>
      <c r="Q27" s="46"/>
      <c r="R27" s="20"/>
    </row>
    <row r="28" spans="1:18" ht="12.75" customHeight="1" x14ac:dyDescent="0.2">
      <c r="A28" s="24"/>
      <c r="B28" s="24"/>
      <c r="C28" s="24"/>
      <c r="D28" s="24"/>
      <c r="E28" s="46"/>
      <c r="F28" s="61"/>
      <c r="G28" s="90"/>
      <c r="H28" s="49"/>
      <c r="I28" s="49"/>
      <c r="J28" s="49"/>
      <c r="K28" s="49"/>
      <c r="L28" s="46"/>
      <c r="M28" s="46"/>
      <c r="N28" s="46"/>
      <c r="O28" s="46"/>
      <c r="P28" s="46"/>
      <c r="Q28" s="46"/>
      <c r="R28" s="20"/>
    </row>
    <row r="29" spans="1:18" ht="12.75" customHeight="1" x14ac:dyDescent="0.2">
      <c r="A29" s="24"/>
      <c r="B29" s="24"/>
      <c r="C29" s="24"/>
      <c r="D29" s="24"/>
      <c r="E29" s="46"/>
      <c r="F29" s="46"/>
      <c r="G29" s="49"/>
      <c r="H29" s="49"/>
      <c r="I29" s="49"/>
      <c r="J29" s="49"/>
      <c r="K29" s="49"/>
      <c r="L29" s="46"/>
      <c r="M29" s="46"/>
      <c r="N29" s="46"/>
      <c r="O29" s="46"/>
      <c r="P29" s="46"/>
      <c r="Q29" s="46"/>
      <c r="R29" s="20"/>
    </row>
    <row r="30" spans="1:18" ht="12.75" customHeight="1" x14ac:dyDescent="0.2">
      <c r="A30" s="24"/>
      <c r="B30" s="24"/>
      <c r="C30" s="24"/>
      <c r="D30" s="24"/>
      <c r="E30" s="46"/>
      <c r="F30" s="46"/>
      <c r="G30" s="49"/>
      <c r="H30" s="49"/>
      <c r="I30" s="49"/>
      <c r="J30" s="49"/>
      <c r="K30" s="49"/>
      <c r="L30" s="46"/>
      <c r="M30" s="46"/>
      <c r="N30" s="46"/>
      <c r="O30" s="46"/>
      <c r="P30" s="46"/>
      <c r="Q30" s="46"/>
      <c r="R30" s="20"/>
    </row>
    <row r="31" spans="1:18" ht="12.75" customHeight="1" x14ac:dyDescent="0.2">
      <c r="A31" s="24"/>
      <c r="B31" s="24"/>
      <c r="C31" s="434" t="s">
        <v>256</v>
      </c>
      <c r="D31" s="434"/>
      <c r="E31" s="434"/>
      <c r="F31" s="434"/>
      <c r="H31"/>
    </row>
    <row r="32" spans="1:18" ht="12.75" customHeight="1" x14ac:dyDescent="0.2">
      <c r="A32" s="24"/>
      <c r="B32" s="24"/>
      <c r="C32" s="434"/>
      <c r="D32" s="434"/>
      <c r="E32" s="434"/>
      <c r="F32" s="434"/>
      <c r="H32"/>
    </row>
    <row r="33" spans="1:8" ht="12.75" customHeight="1" x14ac:dyDescent="0.2">
      <c r="A33" s="24"/>
      <c r="B33" s="24"/>
      <c r="C33" s="248"/>
      <c r="D33" s="184" t="s">
        <v>234</v>
      </c>
      <c r="E33" s="184" t="s">
        <v>235</v>
      </c>
      <c r="F33" s="184" t="s">
        <v>236</v>
      </c>
      <c r="H33"/>
    </row>
    <row r="34" spans="1:8" ht="12.75" customHeight="1" x14ac:dyDescent="0.2">
      <c r="A34" s="24"/>
      <c r="B34" s="24"/>
      <c r="C34" s="212" t="s">
        <v>261</v>
      </c>
      <c r="D34" s="261"/>
      <c r="E34" s="261"/>
      <c r="F34" s="261"/>
      <c r="H34"/>
    </row>
    <row r="35" spans="1:8" ht="12.75" customHeight="1" x14ac:dyDescent="0.2">
      <c r="A35" s="24"/>
      <c r="B35" s="24"/>
      <c r="C35" s="212" t="s">
        <v>257</v>
      </c>
      <c r="D35" s="299" t="e">
        <f>'11. Year End Summary'!$O$81/'11. Year End Summary'!$O$80</f>
        <v>#DIV/0!</v>
      </c>
      <c r="E35" s="299" t="e">
        <f>'11. Year End Summary'!$P$81/'11. Year End Summary'!$P$80</f>
        <v>#DIV/0!</v>
      </c>
      <c r="F35" s="299" t="e">
        <f>'11. Year End Summary'!$Q$81/'11. Year End Summary'!$Q$80</f>
        <v>#DIV/0!</v>
      </c>
      <c r="H35"/>
    </row>
    <row r="36" spans="1:8" ht="12.75" customHeight="1" x14ac:dyDescent="0.2">
      <c r="A36" s="24"/>
      <c r="B36" s="24"/>
      <c r="C36" s="212" t="s">
        <v>258</v>
      </c>
      <c r="D36" s="299" t="e">
        <f>'11. Year End Summary'!$P$84/'11. Year End Summary'!$P$80</f>
        <v>#DIV/0!</v>
      </c>
      <c r="E36" s="299" t="e">
        <f>'11. Year End Summary'!$P$84/'11. Year End Summary'!$P$80</f>
        <v>#DIV/0!</v>
      </c>
      <c r="F36" s="299" t="e">
        <f>'11. Year End Summary'!$Q$84/'11. Year End Summary'!$Q$80</f>
        <v>#DIV/0!</v>
      </c>
      <c r="H36"/>
    </row>
    <row r="37" spans="1:8" ht="12.75" customHeight="1" x14ac:dyDescent="0.2">
      <c r="A37" s="24"/>
      <c r="B37" s="24"/>
      <c r="C37" s="212" t="s">
        <v>259</v>
      </c>
      <c r="D37" s="299" t="e">
        <f>'11. Year End Summary'!O87</f>
        <v>#DIV/0!</v>
      </c>
      <c r="E37" s="299" t="e">
        <f>'11. Year End Summary'!P87</f>
        <v>#DIV/0!</v>
      </c>
      <c r="F37" s="299" t="e">
        <f>'11. Year End Summary'!Q87</f>
        <v>#DIV/0!</v>
      </c>
      <c r="H37"/>
    </row>
    <row r="38" spans="1:8" ht="12.75" customHeight="1" x14ac:dyDescent="0.2">
      <c r="A38" s="24"/>
      <c r="B38" s="24"/>
      <c r="C38" s="212" t="s">
        <v>260</v>
      </c>
      <c r="D38" s="299" t="e">
        <f>'8. Income Statement'!E246/(('10. Balance Sheet'!B59))</f>
        <v>#DIV/0!</v>
      </c>
      <c r="E38" s="299" t="e">
        <f>'8. Income Statement'!F246/(('10. Balance Sheet'!B59+'10. Balance Sheet'!C59)/2)</f>
        <v>#DIV/0!</v>
      </c>
      <c r="F38" s="299" t="e">
        <f>'8. Income Statement'!G246/(('10. Balance Sheet'!C59+'10. Balance Sheet'!D59)/2)</f>
        <v>#DIV/0!</v>
      </c>
      <c r="H38"/>
    </row>
    <row r="39" spans="1:8" ht="12.75" customHeight="1" x14ac:dyDescent="0.2">
      <c r="A39" s="24"/>
      <c r="B39" s="24"/>
      <c r="C39" s="24"/>
      <c r="D39" s="24"/>
      <c r="E39" s="46"/>
      <c r="F39" s="46"/>
      <c r="H39"/>
    </row>
    <row r="40" spans="1:8" ht="12.75" customHeight="1" x14ac:dyDescent="0.2">
      <c r="A40" s="24"/>
      <c r="B40" s="24"/>
      <c r="C40" s="24"/>
      <c r="D40" s="24"/>
      <c r="E40" s="46"/>
      <c r="F40" s="46"/>
      <c r="H40"/>
    </row>
    <row r="41" spans="1:8" ht="12.75" customHeight="1" x14ac:dyDescent="0.2">
      <c r="A41" s="24"/>
      <c r="B41" s="24"/>
      <c r="C41" s="24"/>
      <c r="D41" s="24"/>
      <c r="E41" s="46"/>
      <c r="F41" s="46"/>
      <c r="H41"/>
    </row>
    <row r="42" spans="1:8" ht="12.75" customHeight="1" x14ac:dyDescent="0.2">
      <c r="A42" s="24"/>
      <c r="B42" s="24"/>
      <c r="C42" s="24"/>
      <c r="D42" s="24"/>
      <c r="E42" s="46"/>
      <c r="F42" s="46"/>
      <c r="H42"/>
    </row>
    <row r="43" spans="1:8" ht="12.75" customHeight="1" x14ac:dyDescent="0.2">
      <c r="A43" s="24"/>
      <c r="B43" s="24"/>
      <c r="C43" s="24"/>
      <c r="D43" s="24"/>
      <c r="E43" s="46"/>
      <c r="F43" s="46"/>
      <c r="H43"/>
    </row>
    <row r="44" spans="1:8" ht="12.75" customHeight="1" x14ac:dyDescent="0.2">
      <c r="A44" s="24"/>
      <c r="B44" s="24"/>
      <c r="C44" s="24"/>
      <c r="D44" s="24"/>
      <c r="E44" s="46"/>
      <c r="F44" s="46"/>
      <c r="H44"/>
    </row>
    <row r="45" spans="1:8" ht="12.75" customHeight="1" x14ac:dyDescent="0.2">
      <c r="A45" s="24"/>
      <c r="B45" s="24"/>
      <c r="C45" s="24"/>
      <c r="D45" s="24"/>
      <c r="E45" s="46"/>
      <c r="F45" s="46"/>
      <c r="H45"/>
    </row>
    <row r="46" spans="1:8" ht="12.75" customHeight="1" x14ac:dyDescent="0.2">
      <c r="A46" s="24"/>
      <c r="B46" s="24"/>
      <c r="C46" s="24"/>
      <c r="D46" s="24"/>
      <c r="E46" s="46"/>
      <c r="F46" s="46"/>
      <c r="H46"/>
    </row>
    <row r="47" spans="1:8" ht="12.75" customHeight="1" x14ac:dyDescent="0.2">
      <c r="A47" s="24"/>
      <c r="B47" s="24"/>
      <c r="C47" s="24"/>
      <c r="D47" s="24"/>
      <c r="E47" s="20"/>
      <c r="F47" s="20"/>
      <c r="H47"/>
    </row>
    <row r="48" spans="1:8" ht="12.75" customHeight="1" x14ac:dyDescent="0.2">
      <c r="A48" s="24"/>
      <c r="B48" s="24"/>
      <c r="C48" s="24"/>
      <c r="D48" s="24"/>
      <c r="E48" s="20"/>
      <c r="F48" s="20"/>
      <c r="H48"/>
    </row>
    <row r="49" spans="1:18" ht="12.75" customHeight="1" x14ac:dyDescent="0.2">
      <c r="A49" s="24"/>
      <c r="B49" s="24"/>
      <c r="H49"/>
    </row>
    <row r="50" spans="1:18" ht="12.75" customHeight="1" x14ac:dyDescent="0.2">
      <c r="A50" s="24"/>
      <c r="B50" s="24"/>
      <c r="H50"/>
    </row>
    <row r="51" spans="1:18" ht="12.75" customHeight="1" x14ac:dyDescent="0.2">
      <c r="A51" s="24"/>
      <c r="B51" s="24"/>
      <c r="G51" s="49"/>
      <c r="H51" s="49"/>
      <c r="I51" s="49"/>
      <c r="J51" s="49"/>
      <c r="K51" s="49"/>
      <c r="L51" s="46"/>
      <c r="M51" s="46"/>
      <c r="N51" s="46"/>
      <c r="O51" s="46"/>
      <c r="P51" s="46"/>
      <c r="Q51" s="46"/>
      <c r="R51" s="20"/>
    </row>
    <row r="52" spans="1:18" ht="12.75" customHeight="1" x14ac:dyDescent="0.2">
      <c r="A52" s="24"/>
      <c r="B52" s="24"/>
      <c r="G52" s="49"/>
      <c r="H52" s="49"/>
      <c r="I52" s="49"/>
      <c r="J52" s="49"/>
      <c r="K52" s="49"/>
      <c r="L52" s="46"/>
      <c r="M52" s="46"/>
      <c r="N52" s="46"/>
      <c r="O52" s="46"/>
      <c r="P52" s="46"/>
      <c r="Q52" s="46"/>
      <c r="R52" s="20"/>
    </row>
    <row r="53" spans="1:18" ht="12.75" customHeight="1" x14ac:dyDescent="0.2">
      <c r="A53" s="24"/>
      <c r="B53" s="24"/>
      <c r="G53" s="49"/>
      <c r="H53" s="49"/>
      <c r="I53" s="49"/>
      <c r="J53" s="49"/>
      <c r="K53" s="49"/>
      <c r="L53" s="46"/>
      <c r="M53" s="46"/>
      <c r="N53" s="46"/>
      <c r="O53" s="46"/>
      <c r="P53" s="46"/>
      <c r="Q53" s="46"/>
      <c r="R53" s="20"/>
    </row>
    <row r="54" spans="1:18" ht="12.75" customHeight="1" x14ac:dyDescent="0.2">
      <c r="A54" s="24"/>
      <c r="B54" s="24"/>
      <c r="G54" s="57"/>
      <c r="H54" s="57"/>
      <c r="I54" s="57"/>
      <c r="J54" s="57"/>
      <c r="K54" s="57"/>
      <c r="L54" s="46"/>
      <c r="M54" s="46"/>
      <c r="N54" s="46"/>
      <c r="O54" s="46"/>
      <c r="P54" s="46"/>
      <c r="Q54" s="46"/>
      <c r="R54" s="20"/>
    </row>
    <row r="55" spans="1:18" ht="12.75" customHeight="1" x14ac:dyDescent="0.2">
      <c r="A55" s="24"/>
      <c r="B55" s="24"/>
      <c r="C55" s="185"/>
      <c r="D55" s="185"/>
      <c r="E55" s="186"/>
      <c r="F55" s="186"/>
      <c r="G55" s="53"/>
      <c r="H55" s="53"/>
      <c r="I55" s="53"/>
      <c r="J55" s="53"/>
      <c r="K55" s="53"/>
      <c r="L55" s="46"/>
      <c r="M55" s="46"/>
      <c r="N55" s="46"/>
      <c r="O55" s="46"/>
      <c r="P55" s="46"/>
      <c r="Q55" s="46"/>
      <c r="R55" s="20"/>
    </row>
    <row r="56" spans="1:18" ht="12.75" customHeight="1" x14ac:dyDescent="0.2">
      <c r="A56" s="24"/>
      <c r="B56" s="24"/>
      <c r="C56" s="185"/>
      <c r="D56" s="185"/>
      <c r="E56" s="186"/>
      <c r="F56" s="186"/>
      <c r="G56" s="47"/>
      <c r="H56" s="47"/>
      <c r="I56" s="47"/>
      <c r="J56" s="47"/>
      <c r="K56" s="47"/>
      <c r="L56" s="46"/>
      <c r="M56" s="46"/>
      <c r="N56" s="46"/>
      <c r="O56" s="46"/>
      <c r="P56" s="46"/>
      <c r="Q56" s="46"/>
      <c r="R56" s="20"/>
    </row>
    <row r="57" spans="1:18" ht="12.75" customHeight="1" x14ac:dyDescent="0.2">
      <c r="A57" s="24"/>
      <c r="B57" s="24"/>
      <c r="C57" s="185"/>
      <c r="D57" s="185"/>
      <c r="E57" s="186"/>
      <c r="F57" s="186"/>
      <c r="G57" s="46"/>
      <c r="H57" s="46"/>
      <c r="I57" s="46"/>
      <c r="J57" s="46"/>
      <c r="K57" s="46"/>
      <c r="L57" s="46"/>
      <c r="M57" s="46"/>
      <c r="N57" s="46"/>
      <c r="O57" s="46"/>
      <c r="P57" s="46"/>
      <c r="Q57" s="46"/>
      <c r="R57" s="20"/>
    </row>
    <row r="58" spans="1:18" ht="12.75" customHeight="1" x14ac:dyDescent="0.2">
      <c r="A58" s="24"/>
      <c r="B58" s="24"/>
      <c r="C58" s="185"/>
      <c r="D58" s="192" t="s">
        <v>234</v>
      </c>
      <c r="E58" s="192" t="s">
        <v>235</v>
      </c>
      <c r="F58" s="193" t="s">
        <v>236</v>
      </c>
      <c r="G58" s="46"/>
      <c r="H58" s="46"/>
      <c r="I58" s="46"/>
      <c r="J58" s="46"/>
      <c r="K58" s="46"/>
      <c r="L58" s="46"/>
      <c r="M58" s="46"/>
      <c r="N58" s="46"/>
      <c r="O58" s="46"/>
      <c r="P58" s="46"/>
      <c r="Q58" s="46"/>
      <c r="R58" s="20"/>
    </row>
    <row r="59" spans="1:18" ht="12.75" customHeight="1" x14ac:dyDescent="0.2">
      <c r="A59" s="24"/>
      <c r="B59" s="24"/>
      <c r="C59" s="185" t="str">
        <f t="shared" ref="C59:F62" si="0">C35</f>
        <v xml:space="preserve">    Gross Margin</v>
      </c>
      <c r="D59" s="194" t="e">
        <f t="shared" si="0"/>
        <v>#DIV/0!</v>
      </c>
      <c r="E59" s="195" t="e">
        <f t="shared" si="0"/>
        <v>#DIV/0!</v>
      </c>
      <c r="F59" s="195" t="e">
        <f t="shared" si="0"/>
        <v>#DIV/0!</v>
      </c>
      <c r="G59" s="20"/>
      <c r="I59" s="20"/>
      <c r="J59" s="20"/>
      <c r="K59" s="20"/>
      <c r="L59" s="20"/>
      <c r="M59" s="20"/>
      <c r="N59" s="20"/>
      <c r="O59" s="20"/>
      <c r="P59" s="20"/>
      <c r="Q59" s="20"/>
      <c r="R59" s="20"/>
    </row>
    <row r="60" spans="1:18" ht="12.75" customHeight="1" x14ac:dyDescent="0.2">
      <c r="A60" s="24"/>
      <c r="B60" s="24"/>
      <c r="C60" s="185" t="str">
        <f t="shared" si="0"/>
        <v xml:space="preserve">    Net Profit Margin</v>
      </c>
      <c r="D60" s="194" t="e">
        <f t="shared" si="0"/>
        <v>#DIV/0!</v>
      </c>
      <c r="E60" s="195" t="e">
        <f t="shared" si="0"/>
        <v>#DIV/0!</v>
      </c>
      <c r="F60" s="195" t="e">
        <f t="shared" si="0"/>
        <v>#DIV/0!</v>
      </c>
      <c r="G60" s="20"/>
      <c r="I60" s="20"/>
      <c r="J60" s="20"/>
      <c r="K60" s="20"/>
      <c r="L60" s="20"/>
      <c r="M60" s="20"/>
      <c r="N60" s="20"/>
      <c r="O60" s="20"/>
      <c r="P60" s="20"/>
      <c r="Q60" s="20"/>
      <c r="R60" s="20"/>
    </row>
    <row r="61" spans="1:18" ht="12.75" customHeight="1" x14ac:dyDescent="0.2">
      <c r="C61" s="185" t="str">
        <f t="shared" si="0"/>
        <v xml:space="preserve">    EBITDA to Revenue</v>
      </c>
      <c r="D61" s="194" t="e">
        <f t="shared" si="0"/>
        <v>#DIV/0!</v>
      </c>
      <c r="E61" s="195" t="e">
        <f t="shared" si="0"/>
        <v>#DIV/0!</v>
      </c>
      <c r="F61" s="195" t="e">
        <f t="shared" si="0"/>
        <v>#DIV/0!</v>
      </c>
    </row>
    <row r="62" spans="1:18" ht="12.75" customHeight="1" x14ac:dyDescent="0.2">
      <c r="C62" s="185" t="str">
        <f t="shared" si="0"/>
        <v xml:space="preserve">    Return on Assets</v>
      </c>
      <c r="D62" s="194" t="e">
        <f t="shared" si="0"/>
        <v>#DIV/0!</v>
      </c>
      <c r="E62" s="195" t="e">
        <f t="shared" si="0"/>
        <v>#DIV/0!</v>
      </c>
      <c r="F62" s="195" t="e">
        <f t="shared" si="0"/>
        <v>#DIV/0!</v>
      </c>
    </row>
    <row r="63" spans="1:18" ht="12.75" customHeight="1" x14ac:dyDescent="0.2">
      <c r="C63" s="185" t="e">
        <f>#REF!</f>
        <v>#REF!</v>
      </c>
      <c r="D63" s="194" t="e">
        <f>#REF!</f>
        <v>#REF!</v>
      </c>
      <c r="E63" s="195" t="e">
        <f>#REF!</f>
        <v>#REF!</v>
      </c>
      <c r="F63" s="195" t="e">
        <f>#REF!</f>
        <v>#REF!</v>
      </c>
    </row>
    <row r="64" spans="1:18" ht="12.75" customHeight="1" x14ac:dyDescent="0.2">
      <c r="C64" s="185"/>
      <c r="D64" s="185"/>
      <c r="E64" s="186"/>
      <c r="F64" s="186"/>
    </row>
    <row r="65" spans="3:8" ht="12.75" customHeight="1" x14ac:dyDescent="0.2">
      <c r="C65" s="185"/>
      <c r="D65" s="185"/>
      <c r="E65" s="186"/>
      <c r="F65" s="186"/>
    </row>
    <row r="66" spans="3:8" ht="12.75" customHeight="1" x14ac:dyDescent="0.2">
      <c r="C66" s="185"/>
      <c r="D66" s="185"/>
      <c r="E66" s="186"/>
      <c r="F66" s="186"/>
    </row>
    <row r="67" spans="3:8" ht="12.75" customHeight="1" x14ac:dyDescent="0.2">
      <c r="C67" s="185"/>
      <c r="D67" s="185"/>
      <c r="E67" s="186"/>
      <c r="F67" s="186"/>
      <c r="G67" s="186"/>
      <c r="H67" s="188"/>
    </row>
    <row r="68" spans="3:8" ht="12.75" customHeight="1" x14ac:dyDescent="0.2">
      <c r="C68" s="185"/>
      <c r="D68" s="185"/>
      <c r="E68" s="186"/>
      <c r="F68" s="186"/>
      <c r="G68" s="186"/>
      <c r="H68" s="188"/>
    </row>
    <row r="69" spans="3:8" ht="12.75" customHeight="1" x14ac:dyDescent="0.2">
      <c r="C69" s="185"/>
      <c r="D69" s="185"/>
      <c r="E69" s="186"/>
      <c r="F69" s="186"/>
      <c r="G69" s="186"/>
      <c r="H69" s="188"/>
    </row>
    <row r="70" spans="3:8" ht="12.75" customHeight="1" x14ac:dyDescent="0.2">
      <c r="C70" s="185"/>
      <c r="D70" s="185"/>
      <c r="E70" s="186"/>
      <c r="F70" s="186"/>
      <c r="G70" s="186"/>
      <c r="H70" s="188"/>
    </row>
    <row r="71" spans="3:8" ht="12.75" customHeight="1" x14ac:dyDescent="0.2">
      <c r="C71" s="185"/>
      <c r="D71" s="185"/>
      <c r="E71" s="186"/>
      <c r="F71" s="186"/>
      <c r="G71" s="186"/>
      <c r="H71" s="188"/>
    </row>
    <row r="72" spans="3:8" ht="12.75" customHeight="1" x14ac:dyDescent="0.2">
      <c r="C72" s="185"/>
      <c r="D72" s="185"/>
      <c r="E72" s="186"/>
      <c r="F72" s="186"/>
      <c r="G72" s="186"/>
      <c r="H72" s="188"/>
    </row>
    <row r="73" spans="3:8" ht="12.75" customHeight="1" x14ac:dyDescent="0.2">
      <c r="C73" s="185"/>
      <c r="D73" s="185"/>
      <c r="E73" s="186"/>
      <c r="F73" s="186"/>
      <c r="G73" s="186"/>
      <c r="H73" s="188"/>
    </row>
    <row r="74" spans="3:8" ht="12.75" customHeight="1" x14ac:dyDescent="0.2">
      <c r="G74" s="186"/>
      <c r="H74" s="188"/>
    </row>
    <row r="75" spans="3:8" ht="12.75" customHeight="1" x14ac:dyDescent="0.2">
      <c r="G75" s="186"/>
      <c r="H75" s="188"/>
    </row>
    <row r="76" spans="3:8" ht="12.75" customHeight="1" x14ac:dyDescent="0.2">
      <c r="G76" s="186"/>
      <c r="H76" s="188"/>
    </row>
    <row r="77" spans="3:8" ht="12.75" customHeight="1" x14ac:dyDescent="0.2">
      <c r="G77" s="186"/>
      <c r="H77" s="188"/>
    </row>
    <row r="78" spans="3:8" ht="12.75" customHeight="1" x14ac:dyDescent="0.2">
      <c r="G78" s="186"/>
      <c r="H78" s="188"/>
    </row>
    <row r="79" spans="3:8" x14ac:dyDescent="0.2">
      <c r="G79" s="186"/>
      <c r="H79" s="188"/>
    </row>
    <row r="80" spans="3:8" x14ac:dyDescent="0.2">
      <c r="G80" s="186"/>
      <c r="H80" s="188"/>
    </row>
    <row r="81" spans="7:8" x14ac:dyDescent="0.2">
      <c r="G81" s="186"/>
      <c r="H81" s="188"/>
    </row>
    <row r="82" spans="7:8" x14ac:dyDescent="0.2">
      <c r="G82" s="186"/>
      <c r="H82" s="188"/>
    </row>
    <row r="83" spans="7:8" x14ac:dyDescent="0.2">
      <c r="G83" s="186"/>
      <c r="H83" s="188"/>
    </row>
    <row r="84" spans="7:8" x14ac:dyDescent="0.2">
      <c r="G84" s="186"/>
      <c r="H84" s="188"/>
    </row>
    <row r="85" spans="7:8" x14ac:dyDescent="0.2">
      <c r="G85" s="186"/>
      <c r="H85" s="188"/>
    </row>
  </sheetData>
  <mergeCells count="1">
    <mergeCell ref="C31:F32"/>
  </mergeCells>
  <phoneticPr fontId="4" type="noConversion"/>
  <pageMargins left="0.75" right="0.75" top="1" bottom="1" header="0.5" footer="0.5"/>
  <pageSetup scale="75" orientation="landscape" blackAndWhite="1" horizontalDpi="300" verticalDpi="300"/>
  <headerFooter alignWithMargins="0"/>
  <ignoredErrors>
    <ignoredError sqref="E37:F37" formula="1"/>
  </ignoredErrors>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52B56-3326-4E6B-9F96-0892E8EDF6D0}">
  <sheetPr>
    <tabColor indexed="43"/>
  </sheetPr>
  <dimension ref="A1:O82"/>
  <sheetViews>
    <sheetView showGridLines="0" topLeftCell="A8" zoomScaleNormal="100" zoomScaleSheetLayoutView="100" workbookViewId="0">
      <selection activeCell="E33" activeCellId="7" sqref="G50 G36 J49:J50 J46:J48 J45 E8 E9 E33"/>
    </sheetView>
  </sheetViews>
  <sheetFormatPr defaultColWidth="9" defaultRowHeight="12" x14ac:dyDescent="0.2"/>
  <cols>
    <col min="1" max="1" width="57" bestFit="1" customWidth="1"/>
    <col min="2" max="2" width="28" style="1" customWidth="1"/>
    <col min="3" max="3" width="11.85546875" style="1" customWidth="1"/>
    <col min="4" max="4" width="47.5703125" customWidth="1"/>
    <col min="5" max="5" width="35.42578125" customWidth="1"/>
    <col min="6" max="6" width="22.140625" customWidth="1"/>
    <col min="7" max="7" width="20.85546875" customWidth="1"/>
    <col min="8" max="9" width="16.85546875" customWidth="1"/>
    <col min="10" max="10" width="18.85546875" customWidth="1"/>
    <col min="11" max="11" width="16.85546875" customWidth="1"/>
    <col min="12" max="14" width="14.85546875" customWidth="1"/>
  </cols>
  <sheetData>
    <row r="1" spans="1:15" ht="15.75" x14ac:dyDescent="0.25">
      <c r="A1" s="2" t="str">
        <f>Introduction!B10</f>
        <v>Template</v>
      </c>
      <c r="B1" s="2"/>
      <c r="C1" s="2"/>
      <c r="D1" s="2"/>
      <c r="E1" s="2"/>
      <c r="F1" s="2"/>
      <c r="G1" s="2"/>
      <c r="H1" s="2"/>
      <c r="I1" s="2"/>
      <c r="J1" s="2"/>
      <c r="K1" s="2"/>
      <c r="L1" s="2"/>
      <c r="M1" s="16">
        <f ca="1">NOW()</f>
        <v>46206.124346180557</v>
      </c>
      <c r="N1" s="2"/>
      <c r="O1" s="2"/>
    </row>
    <row r="2" spans="1:15" ht="15.75" x14ac:dyDescent="0.25">
      <c r="A2" s="143" t="s">
        <v>190</v>
      </c>
      <c r="B2" s="4"/>
      <c r="C2" s="4"/>
      <c r="D2" s="4"/>
      <c r="E2" s="4"/>
      <c r="F2" s="4"/>
      <c r="G2" s="4"/>
      <c r="H2" s="4"/>
      <c r="I2" s="4"/>
      <c r="J2" s="4"/>
      <c r="K2" s="4"/>
      <c r="L2" s="4"/>
      <c r="M2" s="4"/>
      <c r="N2" s="2"/>
      <c r="O2" s="2"/>
    </row>
    <row r="3" spans="1:15" ht="12.75" customHeight="1" x14ac:dyDescent="0.25">
      <c r="A3" s="144" t="s">
        <v>191</v>
      </c>
      <c r="B3" s="27"/>
      <c r="C3" s="27"/>
      <c r="D3" s="26"/>
      <c r="E3" s="26"/>
      <c r="F3" s="26"/>
      <c r="G3" s="28"/>
      <c r="H3" s="28"/>
      <c r="I3" s="28"/>
      <c r="J3" s="28"/>
      <c r="K3" s="28"/>
      <c r="L3" s="28"/>
      <c r="M3" s="28"/>
    </row>
    <row r="4" spans="1:15" ht="12.75" customHeight="1" x14ac:dyDescent="0.2">
      <c r="A4" s="28"/>
      <c r="B4" s="27"/>
      <c r="C4" s="27"/>
      <c r="D4" s="28"/>
      <c r="E4" s="28"/>
      <c r="F4" s="28"/>
      <c r="G4" s="28"/>
      <c r="H4" s="28"/>
      <c r="I4" s="28"/>
      <c r="J4" s="28"/>
      <c r="K4" s="28"/>
      <c r="L4" s="28"/>
      <c r="M4" s="28"/>
    </row>
    <row r="5" spans="1:15" ht="12.75" customHeight="1" x14ac:dyDescent="0.2">
      <c r="A5" s="28"/>
      <c r="B5" s="27"/>
      <c r="C5" s="27"/>
      <c r="D5" s="28"/>
      <c r="E5" s="28"/>
      <c r="F5" s="28"/>
      <c r="G5" s="28"/>
      <c r="H5" s="28"/>
      <c r="I5" s="28"/>
      <c r="J5" s="28"/>
      <c r="K5" s="28"/>
      <c r="L5" s="28"/>
      <c r="M5" s="28"/>
    </row>
    <row r="6" spans="1:15" s="1" customFormat="1" ht="12.75" customHeight="1" x14ac:dyDescent="0.2">
      <c r="A6" s="27" t="s">
        <v>0</v>
      </c>
      <c r="B6" s="27"/>
      <c r="C6" s="27"/>
      <c r="D6" s="27"/>
      <c r="E6" s="29" t="s">
        <v>1</v>
      </c>
      <c r="F6" s="29"/>
      <c r="G6" s="29" t="s">
        <v>2</v>
      </c>
      <c r="H6" s="29" t="s">
        <v>3</v>
      </c>
      <c r="I6" s="29"/>
      <c r="J6" s="27" t="s">
        <v>4</v>
      </c>
      <c r="K6" s="27"/>
      <c r="L6" s="27"/>
      <c r="M6" s="27"/>
    </row>
    <row r="7" spans="1:15" ht="12.75" customHeight="1" x14ac:dyDescent="0.2">
      <c r="A7" s="28"/>
      <c r="B7" s="27" t="s">
        <v>5</v>
      </c>
      <c r="C7" s="27"/>
      <c r="D7" s="28"/>
      <c r="E7" s="28"/>
      <c r="F7" s="28"/>
      <c r="G7" s="28"/>
      <c r="H7" s="28"/>
      <c r="I7" s="28"/>
      <c r="J7" s="132"/>
      <c r="K7" s="132"/>
      <c r="L7" s="28"/>
      <c r="M7" s="28"/>
    </row>
    <row r="8" spans="1:15" ht="12.75" customHeight="1" x14ac:dyDescent="0.2">
      <c r="A8" s="28"/>
      <c r="B8" s="27"/>
      <c r="D8" s="1" t="s">
        <v>370</v>
      </c>
      <c r="E8" s="412">
        <v>0</v>
      </c>
      <c r="F8" s="31"/>
      <c r="G8" s="32"/>
      <c r="H8" s="131">
        <v>15</v>
      </c>
      <c r="I8" s="28" t="s">
        <v>10</v>
      </c>
      <c r="J8" s="132"/>
      <c r="K8" s="132"/>
      <c r="L8" s="28"/>
      <c r="M8" s="28"/>
    </row>
    <row r="9" spans="1:15" ht="12.75" customHeight="1" x14ac:dyDescent="0.2">
      <c r="A9" s="28"/>
      <c r="B9" s="27"/>
      <c r="D9" s="1" t="s">
        <v>372</v>
      </c>
      <c r="E9" s="412">
        <v>0</v>
      </c>
      <c r="F9" s="33"/>
      <c r="G9" s="32"/>
      <c r="H9" s="131">
        <v>5</v>
      </c>
      <c r="I9" s="28" t="s">
        <v>10</v>
      </c>
      <c r="J9" s="133"/>
      <c r="K9" s="132"/>
      <c r="L9" s="28"/>
      <c r="M9" s="28"/>
    </row>
    <row r="10" spans="1:15" ht="12.75" customHeight="1" x14ac:dyDescent="0.2">
      <c r="A10" s="28"/>
      <c r="B10" s="27"/>
      <c r="C10" s="318"/>
      <c r="D10" s="318"/>
      <c r="E10" s="396"/>
      <c r="F10" s="33"/>
      <c r="G10" s="32"/>
      <c r="H10" s="131">
        <v>5</v>
      </c>
      <c r="I10" s="28" t="s">
        <v>10</v>
      </c>
      <c r="J10" s="133"/>
      <c r="K10" s="132"/>
      <c r="L10" s="28"/>
      <c r="M10" s="28"/>
    </row>
    <row r="11" spans="1:15" ht="12.75" customHeight="1" x14ac:dyDescent="0.2">
      <c r="A11" s="28"/>
      <c r="B11" s="27"/>
      <c r="C11" s="318"/>
      <c r="D11" s="318"/>
      <c r="E11" s="130"/>
      <c r="F11" s="33"/>
      <c r="G11" s="32"/>
      <c r="H11" s="131">
        <v>7</v>
      </c>
      <c r="I11" s="28" t="s">
        <v>10</v>
      </c>
      <c r="J11" s="133"/>
      <c r="K11" s="132"/>
      <c r="L11" s="28"/>
      <c r="M11" s="28"/>
    </row>
    <row r="12" spans="1:15" ht="12.75" customHeight="1" x14ac:dyDescent="0.2">
      <c r="A12" s="28"/>
      <c r="B12" s="27"/>
      <c r="C12" s="318"/>
      <c r="D12" s="318"/>
      <c r="E12" s="130"/>
      <c r="F12" s="33"/>
      <c r="G12" s="32"/>
      <c r="H12" s="131">
        <v>7</v>
      </c>
      <c r="I12" s="28" t="s">
        <v>10</v>
      </c>
      <c r="J12" s="133"/>
      <c r="K12" s="132"/>
      <c r="L12" s="28"/>
      <c r="M12" s="28"/>
    </row>
    <row r="13" spans="1:15" ht="12.75" customHeight="1" x14ac:dyDescent="0.2">
      <c r="A13" s="28"/>
      <c r="B13" s="27"/>
      <c r="C13" s="318"/>
      <c r="D13" s="28"/>
      <c r="E13" s="119">
        <v>0</v>
      </c>
      <c r="F13" s="33"/>
      <c r="G13" s="32"/>
      <c r="H13" s="131"/>
      <c r="I13" s="28"/>
      <c r="J13" s="133"/>
      <c r="K13" s="132"/>
      <c r="L13" s="28"/>
      <c r="M13" s="28"/>
    </row>
    <row r="14" spans="1:15" ht="12.75" customHeight="1" x14ac:dyDescent="0.2">
      <c r="A14" s="28"/>
      <c r="B14" s="27"/>
      <c r="C14" s="318"/>
      <c r="D14" s="28"/>
      <c r="E14" s="35"/>
      <c r="F14" s="33"/>
      <c r="G14" s="32"/>
      <c r="H14" s="131"/>
      <c r="I14" s="28"/>
      <c r="J14" s="133"/>
      <c r="K14" s="132"/>
      <c r="L14" s="28"/>
      <c r="M14" s="28"/>
    </row>
    <row r="15" spans="1:15" ht="12.75" customHeight="1" x14ac:dyDescent="0.2">
      <c r="A15" s="28"/>
      <c r="B15" s="27"/>
      <c r="C15" s="318"/>
      <c r="D15" s="28"/>
      <c r="E15" s="35"/>
      <c r="F15" s="33"/>
      <c r="G15" s="32"/>
      <c r="H15" s="131"/>
      <c r="I15" s="28"/>
      <c r="J15" s="133"/>
      <c r="K15" s="132"/>
      <c r="L15" s="28"/>
      <c r="M15" s="28"/>
    </row>
    <row r="16" spans="1:15" ht="12.75" customHeight="1" x14ac:dyDescent="0.2">
      <c r="A16" s="28"/>
      <c r="B16" s="27"/>
      <c r="C16" s="318"/>
      <c r="D16" s="28"/>
      <c r="E16" s="35"/>
      <c r="F16" s="33"/>
      <c r="G16" s="32"/>
      <c r="H16" s="131"/>
      <c r="I16" s="28"/>
      <c r="J16" s="133"/>
      <c r="K16" s="132"/>
      <c r="L16" s="28"/>
      <c r="M16" s="28"/>
    </row>
    <row r="17" spans="1:13" ht="12.75" customHeight="1" x14ac:dyDescent="0.2">
      <c r="A17" s="28"/>
      <c r="B17" s="27"/>
      <c r="C17" s="318"/>
      <c r="D17" s="28" t="s">
        <v>374</v>
      </c>
      <c r="E17" s="119">
        <f>('2. Salaries and Wages'!K12+'3. Fixed Operating Expenses'!G11+'3. Fixed Operating Expenses'!G12+'3. Fixed Operating Expenses'!G13+'3. Fixed Operating Expenses'!G14+'3. Fixed Operating Expenses'!G15)*3</f>
        <v>0</v>
      </c>
      <c r="F17" s="33"/>
      <c r="G17" s="32"/>
      <c r="H17" s="131"/>
      <c r="I17" s="28"/>
      <c r="J17" s="133"/>
      <c r="K17" s="132"/>
      <c r="L17" s="28"/>
      <c r="M17" s="28"/>
    </row>
    <row r="18" spans="1:13" ht="12.75" customHeight="1" x14ac:dyDescent="0.2">
      <c r="A18" s="28"/>
      <c r="B18" s="27"/>
      <c r="C18" s="318"/>
      <c r="D18" s="28" t="s">
        <v>373</v>
      </c>
      <c r="E18" s="119">
        <v>0</v>
      </c>
      <c r="F18" s="33"/>
      <c r="G18" s="32"/>
      <c r="H18" s="131"/>
      <c r="I18" s="28"/>
      <c r="J18" s="133"/>
      <c r="K18" s="132"/>
      <c r="L18" s="28"/>
      <c r="M18" s="28"/>
    </row>
    <row r="19" spans="1:13" ht="12.75" customHeight="1" thickBot="1" x14ac:dyDescent="0.25">
      <c r="A19" s="28"/>
      <c r="B19" s="27"/>
      <c r="C19" s="318"/>
      <c r="D19" s="28"/>
      <c r="E19" s="119"/>
      <c r="F19" s="33"/>
      <c r="G19" s="34"/>
      <c r="H19" s="131">
        <v>5</v>
      </c>
      <c r="I19" s="28" t="s">
        <v>10</v>
      </c>
      <c r="J19" s="133"/>
      <c r="K19" s="132"/>
      <c r="L19" s="28"/>
      <c r="M19" s="28"/>
    </row>
    <row r="20" spans="1:13" ht="12.75" customHeight="1" x14ac:dyDescent="0.2">
      <c r="A20" s="28"/>
      <c r="B20" s="27"/>
      <c r="C20" s="318"/>
      <c r="D20" s="28"/>
      <c r="E20" s="119"/>
      <c r="F20" s="33"/>
      <c r="G20" s="319"/>
      <c r="H20" s="131"/>
      <c r="I20" s="28"/>
      <c r="J20" s="133"/>
      <c r="K20" s="132"/>
      <c r="L20" s="28"/>
      <c r="M20" s="28"/>
    </row>
    <row r="21" spans="1:13" ht="12.75" customHeight="1" x14ac:dyDescent="0.2">
      <c r="A21" s="28"/>
      <c r="B21" s="27" t="s">
        <v>6</v>
      </c>
      <c r="C21" s="30"/>
      <c r="D21" s="28"/>
      <c r="E21" s="119"/>
      <c r="F21" s="32"/>
      <c r="G21" s="35">
        <f>SUM(E8:E20)</f>
        <v>0</v>
      </c>
      <c r="H21" s="28"/>
      <c r="I21" s="28"/>
      <c r="J21" s="134"/>
      <c r="K21" s="132"/>
      <c r="L21" s="28"/>
      <c r="M21" s="28"/>
    </row>
    <row r="22" spans="1:13" ht="12.75" customHeight="1" x14ac:dyDescent="0.2">
      <c r="A22" s="28"/>
      <c r="B22" s="27"/>
      <c r="C22" s="30"/>
      <c r="D22" s="28"/>
      <c r="E22" s="119"/>
      <c r="F22" s="32"/>
      <c r="G22" s="32"/>
      <c r="H22" s="28"/>
      <c r="I22" s="28"/>
      <c r="J22" s="135"/>
      <c r="K22" s="132"/>
      <c r="L22" s="28"/>
      <c r="M22" s="28"/>
    </row>
    <row r="23" spans="1:13" ht="12.75" customHeight="1" x14ac:dyDescent="0.2">
      <c r="A23" s="28"/>
      <c r="B23" s="27" t="s">
        <v>7</v>
      </c>
      <c r="C23" s="30"/>
      <c r="D23" s="28"/>
      <c r="E23" s="119"/>
      <c r="F23" s="32"/>
      <c r="G23" s="32"/>
      <c r="H23" s="28"/>
      <c r="I23" s="28"/>
      <c r="J23" s="132"/>
      <c r="K23" s="132"/>
      <c r="L23" s="28"/>
      <c r="M23" s="28"/>
    </row>
    <row r="24" spans="1:13" ht="12.75" customHeight="1" x14ac:dyDescent="0.2">
      <c r="A24" s="28"/>
      <c r="B24" s="27"/>
      <c r="C24" s="139"/>
      <c r="D24" s="28"/>
      <c r="E24" s="119"/>
      <c r="F24" s="31"/>
      <c r="G24" s="32"/>
      <c r="H24" s="28"/>
      <c r="I24" s="28"/>
      <c r="J24" s="132"/>
      <c r="K24" s="132"/>
      <c r="L24" s="28"/>
      <c r="M24" s="28"/>
    </row>
    <row r="25" spans="1:13" ht="12.75" customHeight="1" x14ac:dyDescent="0.2">
      <c r="A25" s="28"/>
      <c r="B25" s="27"/>
      <c r="C25" s="139"/>
      <c r="D25" s="28"/>
      <c r="E25" s="119">
        <v>0</v>
      </c>
      <c r="F25" s="33"/>
      <c r="G25" s="32"/>
      <c r="H25" s="145"/>
      <c r="I25" s="28"/>
      <c r="J25" s="132"/>
      <c r="K25" s="132"/>
      <c r="L25" s="28"/>
      <c r="M25" s="28"/>
    </row>
    <row r="26" spans="1:13" ht="12.75" customHeight="1" x14ac:dyDescent="0.2">
      <c r="A26" s="28"/>
      <c r="B26" s="27"/>
      <c r="C26" s="139"/>
      <c r="D26" s="28"/>
      <c r="E26" s="119">
        <v>0</v>
      </c>
      <c r="F26" s="33"/>
      <c r="G26" s="32"/>
      <c r="H26" s="28"/>
      <c r="I26" s="28"/>
      <c r="J26" s="132"/>
      <c r="K26" s="132"/>
      <c r="L26" s="28"/>
      <c r="M26" s="28"/>
    </row>
    <row r="27" spans="1:13" ht="12.75" customHeight="1" x14ac:dyDescent="0.2">
      <c r="A27" s="28"/>
      <c r="B27" s="27"/>
      <c r="C27" s="139"/>
      <c r="D27" s="28"/>
      <c r="E27" s="119"/>
      <c r="F27" s="33"/>
      <c r="G27" s="32"/>
      <c r="H27" s="28"/>
      <c r="I27" s="28"/>
      <c r="J27" s="132"/>
      <c r="K27" s="132"/>
      <c r="L27" s="28"/>
      <c r="M27" s="28"/>
    </row>
    <row r="28" spans="1:13" ht="12.75" customHeight="1" x14ac:dyDescent="0.2">
      <c r="A28" s="28"/>
      <c r="B28" s="27"/>
      <c r="C28" s="139"/>
      <c r="D28" s="28"/>
      <c r="E28" s="130"/>
      <c r="F28" s="33"/>
      <c r="G28" s="32"/>
      <c r="H28" s="28"/>
      <c r="I28" s="28"/>
      <c r="J28" s="132"/>
      <c r="K28" s="132"/>
      <c r="L28" s="28"/>
      <c r="M28" s="28"/>
    </row>
    <row r="29" spans="1:13" ht="12.75" customHeight="1" x14ac:dyDescent="0.2">
      <c r="A29" s="28"/>
      <c r="B29" s="27"/>
      <c r="C29" s="139"/>
      <c r="D29" s="28"/>
      <c r="E29" s="130"/>
      <c r="F29" s="33"/>
      <c r="G29" s="32"/>
      <c r="H29" s="28"/>
      <c r="I29" s="28"/>
      <c r="J29" s="132"/>
      <c r="K29" s="132"/>
      <c r="L29" s="28"/>
      <c r="M29" s="28"/>
    </row>
    <row r="30" spans="1:13" ht="12.75" customHeight="1" x14ac:dyDescent="0.2">
      <c r="A30" s="28"/>
      <c r="B30" s="27"/>
      <c r="C30" s="139"/>
      <c r="D30" s="28"/>
      <c r="E30" s="130"/>
      <c r="F30" s="33"/>
      <c r="G30" s="32"/>
      <c r="H30" s="28"/>
      <c r="I30" s="28"/>
      <c r="J30" s="132"/>
      <c r="K30" s="132"/>
      <c r="L30" s="28"/>
      <c r="M30" s="28"/>
    </row>
    <row r="31" spans="1:13" ht="12.75" customHeight="1" x14ac:dyDescent="0.2">
      <c r="A31" s="28"/>
      <c r="B31" s="27"/>
      <c r="C31" s="139"/>
      <c r="D31" s="28"/>
      <c r="E31" s="130"/>
      <c r="F31" s="33"/>
      <c r="G31" s="32"/>
      <c r="H31" s="28"/>
      <c r="I31" s="28"/>
      <c r="J31" s="132"/>
      <c r="K31" s="132"/>
      <c r="L31" s="28"/>
      <c r="M31" s="28"/>
    </row>
    <row r="32" spans="1:13" ht="12.75" customHeight="1" x14ac:dyDescent="0.2">
      <c r="A32" s="28"/>
      <c r="B32" s="27"/>
      <c r="C32" s="139"/>
      <c r="D32" s="28"/>
      <c r="E32" s="130"/>
      <c r="F32" s="33"/>
      <c r="G32" s="32"/>
      <c r="H32" s="28"/>
      <c r="I32" s="28"/>
      <c r="J32" s="132"/>
      <c r="K32" s="132"/>
      <c r="L32" s="28"/>
      <c r="M32" s="28"/>
    </row>
    <row r="33" spans="1:13" ht="12.75" customHeight="1" thickBot="1" x14ac:dyDescent="0.25">
      <c r="A33" s="28"/>
      <c r="B33" s="27"/>
      <c r="C33" s="27"/>
      <c r="D33" s="28" t="s">
        <v>369</v>
      </c>
      <c r="E33" s="412">
        <v>0</v>
      </c>
      <c r="F33" s="33"/>
      <c r="G33" s="34"/>
      <c r="H33" s="147" t="s">
        <v>203</v>
      </c>
      <c r="I33" s="28"/>
      <c r="J33" s="132"/>
      <c r="K33" s="132"/>
      <c r="L33" s="28"/>
      <c r="M33" s="28"/>
    </row>
    <row r="34" spans="1:13" ht="12.75" customHeight="1" x14ac:dyDescent="0.2">
      <c r="A34" s="28"/>
      <c r="B34" s="27" t="s">
        <v>8</v>
      </c>
      <c r="C34" s="27"/>
      <c r="D34" s="28"/>
      <c r="E34" s="32"/>
      <c r="F34" s="32"/>
      <c r="G34" s="35">
        <f>E33</f>
        <v>0</v>
      </c>
      <c r="H34" s="145"/>
      <c r="I34" s="28"/>
      <c r="J34" s="132"/>
      <c r="K34" s="132"/>
      <c r="L34" s="28"/>
      <c r="M34" s="28"/>
    </row>
    <row r="35" spans="1:13" ht="12.75" customHeight="1" thickBot="1" x14ac:dyDescent="0.25">
      <c r="A35" s="28"/>
      <c r="B35" s="27"/>
      <c r="C35" s="27"/>
      <c r="D35" s="28"/>
      <c r="E35" s="32"/>
      <c r="F35" s="32"/>
      <c r="G35" s="34"/>
      <c r="H35" s="28"/>
      <c r="I35" s="28"/>
      <c r="J35" s="132"/>
      <c r="K35" s="132"/>
      <c r="L35" s="28"/>
      <c r="M35" s="28"/>
    </row>
    <row r="36" spans="1:13" ht="16.350000000000001" customHeight="1" thickBot="1" x14ac:dyDescent="0.25">
      <c r="A36" s="27" t="s">
        <v>9</v>
      </c>
      <c r="B36" s="27"/>
      <c r="C36" s="27"/>
      <c r="D36" s="28"/>
      <c r="E36" s="32"/>
      <c r="F36" s="32"/>
      <c r="G36" s="408">
        <f>G21+G34</f>
        <v>0</v>
      </c>
      <c r="H36" s="28"/>
      <c r="I36" s="28"/>
      <c r="J36" s="132"/>
      <c r="K36" s="132"/>
      <c r="L36" s="28"/>
      <c r="M36" s="28"/>
    </row>
    <row r="37" spans="1:13" ht="12.75" customHeight="1" thickTop="1" x14ac:dyDescent="0.2">
      <c r="A37" s="28"/>
      <c r="B37" s="27"/>
      <c r="C37" s="27"/>
      <c r="D37" s="28"/>
      <c r="E37" s="28"/>
      <c r="F37" s="28"/>
      <c r="G37" s="28"/>
      <c r="H37" s="28"/>
      <c r="I37" s="28"/>
      <c r="J37" s="132"/>
      <c r="K37" s="132"/>
      <c r="L37" s="28"/>
      <c r="M37" s="28"/>
    </row>
    <row r="38" spans="1:13" ht="12.75" customHeight="1" x14ac:dyDescent="0.2">
      <c r="A38" s="28"/>
      <c r="B38" s="27"/>
      <c r="C38" s="27"/>
      <c r="D38" s="28"/>
      <c r="E38" s="28"/>
      <c r="F38" s="28"/>
      <c r="G38" s="28"/>
      <c r="H38" s="28"/>
      <c r="I38" s="28"/>
      <c r="J38" s="28"/>
      <c r="K38" s="28"/>
      <c r="L38" s="28"/>
      <c r="M38" s="28"/>
    </row>
    <row r="39" spans="1:13" ht="12.75" customHeight="1" x14ac:dyDescent="0.2">
      <c r="A39" s="28"/>
      <c r="B39" s="27"/>
      <c r="C39" s="27"/>
      <c r="D39" s="28"/>
      <c r="E39" s="28"/>
      <c r="F39" s="28"/>
      <c r="G39" s="28"/>
      <c r="H39" s="28"/>
      <c r="I39" s="28"/>
      <c r="J39" s="28"/>
      <c r="K39" s="28"/>
      <c r="L39" s="28"/>
      <c r="M39" s="28"/>
    </row>
    <row r="40" spans="1:13" ht="12.75" customHeight="1" x14ac:dyDescent="0.2">
      <c r="A40" s="28"/>
      <c r="B40" s="27"/>
      <c r="C40" s="27"/>
      <c r="D40" s="28"/>
      <c r="E40" s="28"/>
      <c r="F40" s="28"/>
      <c r="G40" s="28"/>
      <c r="H40" s="28"/>
      <c r="I40" s="28"/>
      <c r="J40" s="28"/>
      <c r="K40" s="28"/>
      <c r="L40" s="28"/>
      <c r="M40" s="28"/>
    </row>
    <row r="41" spans="1:13" ht="12.75" customHeight="1" x14ac:dyDescent="0.2">
      <c r="A41" s="27" t="s">
        <v>11</v>
      </c>
      <c r="B41" s="27"/>
      <c r="C41" s="27"/>
      <c r="D41" s="27"/>
      <c r="E41" s="29" t="s">
        <v>1</v>
      </c>
      <c r="F41" s="29"/>
      <c r="G41" s="29" t="s">
        <v>2</v>
      </c>
      <c r="H41" s="29" t="s">
        <v>18</v>
      </c>
      <c r="I41" s="29" t="s">
        <v>13</v>
      </c>
      <c r="J41" s="29" t="s">
        <v>17</v>
      </c>
      <c r="K41" s="28"/>
      <c r="L41" s="28"/>
      <c r="M41" s="28"/>
    </row>
    <row r="42" spans="1:13" ht="12.75" customHeight="1" x14ac:dyDescent="0.2">
      <c r="A42" s="28"/>
      <c r="B42" s="27" t="s">
        <v>126</v>
      </c>
      <c r="C42" s="27"/>
      <c r="D42" s="28"/>
      <c r="E42" s="37"/>
      <c r="F42" s="28"/>
      <c r="G42" s="119">
        <v>0</v>
      </c>
      <c r="H42" s="28"/>
      <c r="I42" s="29"/>
      <c r="J42" s="28"/>
      <c r="K42" s="28"/>
      <c r="L42" s="28"/>
      <c r="M42" s="28"/>
    </row>
    <row r="43" spans="1:13" ht="12.75" customHeight="1" x14ac:dyDescent="0.2">
      <c r="A43" s="28"/>
      <c r="B43" s="27" t="s">
        <v>16</v>
      </c>
      <c r="C43" s="27"/>
      <c r="D43" s="28"/>
      <c r="E43" s="37"/>
      <c r="F43" s="28"/>
      <c r="G43" s="119"/>
      <c r="H43" s="28"/>
      <c r="I43" s="28"/>
      <c r="J43" s="28"/>
      <c r="K43" s="28"/>
      <c r="L43" s="28"/>
      <c r="M43" s="28"/>
    </row>
    <row r="44" spans="1:13" ht="12.75" customHeight="1" x14ac:dyDescent="0.2">
      <c r="A44" s="28"/>
      <c r="B44" s="27" t="s">
        <v>19</v>
      </c>
      <c r="C44" s="27"/>
      <c r="D44" s="28"/>
      <c r="E44" s="37"/>
      <c r="F44" s="28"/>
      <c r="G44" s="164"/>
      <c r="H44" s="28"/>
      <c r="I44" s="28"/>
      <c r="J44" s="397"/>
      <c r="K44" s="28"/>
      <c r="L44" s="28"/>
      <c r="M44" s="28"/>
    </row>
    <row r="45" spans="1:13" ht="12.75" customHeight="1" x14ac:dyDescent="0.2">
      <c r="A45" s="28"/>
      <c r="B45" s="27"/>
      <c r="C45" s="27" t="s">
        <v>12</v>
      </c>
      <c r="D45" s="28"/>
      <c r="E45" s="37">
        <f>IF(G45=0,0,G45/G50)</f>
        <v>0</v>
      </c>
      <c r="F45" s="28"/>
      <c r="G45" s="164">
        <v>0</v>
      </c>
      <c r="H45" s="142">
        <v>7.0000000000000007E-2</v>
      </c>
      <c r="I45" s="131">
        <v>240</v>
      </c>
      <c r="J45" s="411">
        <f>ABS(PMT(H45/12,I45,G45))</f>
        <v>0</v>
      </c>
      <c r="K45" s="28"/>
      <c r="L45" s="28"/>
      <c r="M45" s="28"/>
    </row>
    <row r="46" spans="1:13" ht="12.75" customHeight="1" x14ac:dyDescent="0.2">
      <c r="A46" s="28"/>
      <c r="B46" s="27"/>
      <c r="C46" s="27" t="s">
        <v>14</v>
      </c>
      <c r="D46" s="28"/>
      <c r="E46" s="37">
        <f>IF(G46=0,0,G46/G50)</f>
        <v>0</v>
      </c>
      <c r="F46" s="28"/>
      <c r="G46" s="162">
        <v>0</v>
      </c>
      <c r="H46" s="142">
        <v>0.08</v>
      </c>
      <c r="I46" s="131">
        <f>20*12</f>
        <v>240</v>
      </c>
      <c r="J46" s="410">
        <f>ABS(PMT(H46/12,I46,G46))</f>
        <v>0</v>
      </c>
      <c r="K46" s="28"/>
      <c r="L46" s="28"/>
      <c r="M46" s="28"/>
    </row>
    <row r="47" spans="1:13" ht="12.75" customHeight="1" x14ac:dyDescent="0.2">
      <c r="A47" s="26"/>
      <c r="B47" s="27" t="s">
        <v>197</v>
      </c>
      <c r="C47" s="27"/>
      <c r="D47" s="28"/>
      <c r="E47" s="37">
        <f>IF(G47=0,0,G47/G50)</f>
        <v>0</v>
      </c>
      <c r="F47" s="28"/>
      <c r="G47" s="162">
        <v>0</v>
      </c>
      <c r="H47" s="142">
        <v>7.0000000000000007E-2</v>
      </c>
      <c r="I47" s="131">
        <v>60</v>
      </c>
      <c r="J47" s="410">
        <f>ABS(PMT(H47/12,I47,G47))</f>
        <v>0</v>
      </c>
      <c r="K47" s="28"/>
      <c r="L47" s="28"/>
      <c r="M47" s="28"/>
    </row>
    <row r="48" spans="1:13" ht="12.75" customHeight="1" x14ac:dyDescent="0.2">
      <c r="A48" s="28"/>
      <c r="B48" s="27" t="s">
        <v>199</v>
      </c>
      <c r="C48" s="27"/>
      <c r="D48" s="28"/>
      <c r="E48" s="37">
        <f>IF(G48=0,0,G48/G50)</f>
        <v>0</v>
      </c>
      <c r="F48" s="28"/>
      <c r="G48" s="162">
        <v>0</v>
      </c>
      <c r="H48" s="142">
        <v>0.06</v>
      </c>
      <c r="I48" s="131">
        <v>48</v>
      </c>
      <c r="J48" s="410">
        <f>ABS(PMT(H48/12,I48,G48))</f>
        <v>0</v>
      </c>
      <c r="K48" s="28"/>
      <c r="L48" s="28"/>
      <c r="M48" s="28"/>
    </row>
    <row r="49" spans="1:13" ht="12.75" customHeight="1" thickBot="1" x14ac:dyDescent="0.25">
      <c r="A49" s="28"/>
      <c r="B49" s="27" t="s">
        <v>198</v>
      </c>
      <c r="C49" s="27"/>
      <c r="D49" s="28"/>
      <c r="E49" s="37">
        <f>IF(G49=0,0,G49/G50)</f>
        <v>0</v>
      </c>
      <c r="F49" s="28"/>
      <c r="G49" s="163">
        <v>0</v>
      </c>
      <c r="H49" s="142">
        <v>0.05</v>
      </c>
      <c r="I49" s="131">
        <v>36</v>
      </c>
      <c r="J49" s="409">
        <f>ABS(PMT(H49/12,I49,G49))</f>
        <v>0</v>
      </c>
      <c r="K49" s="28"/>
      <c r="L49" s="28"/>
      <c r="M49" s="28"/>
    </row>
    <row r="50" spans="1:13" ht="16.350000000000001" customHeight="1" thickBot="1" x14ac:dyDescent="0.25">
      <c r="A50" s="27" t="s">
        <v>15</v>
      </c>
      <c r="B50" s="27"/>
      <c r="C50" s="27"/>
      <c r="D50" s="28"/>
      <c r="E50" s="39">
        <f>SUM(E42:E49)</f>
        <v>0</v>
      </c>
      <c r="F50" s="28"/>
      <c r="G50" s="407">
        <f>SUM(G42:G49)</f>
        <v>0</v>
      </c>
      <c r="H50" s="28"/>
      <c r="I50" s="28"/>
      <c r="J50" s="407">
        <f>J45+J46+J47+J48+J49</f>
        <v>0</v>
      </c>
      <c r="K50" s="28"/>
      <c r="L50" s="28"/>
      <c r="M50" s="28"/>
    </row>
    <row r="51" spans="1:13" s="7" customFormat="1" ht="12.75" customHeight="1" thickTop="1" x14ac:dyDescent="0.2">
      <c r="A51" s="28"/>
      <c r="B51" s="27"/>
      <c r="C51" s="27"/>
      <c r="D51" s="28"/>
      <c r="E51" s="28"/>
      <c r="F51" s="28"/>
      <c r="G51" s="28"/>
      <c r="H51" s="28"/>
      <c r="I51" s="28"/>
      <c r="J51" s="28"/>
      <c r="K51" s="28"/>
      <c r="L51" s="28"/>
      <c r="M51" s="28"/>
    </row>
    <row r="52" spans="1:13" s="6" customFormat="1" ht="12.75" customHeight="1" x14ac:dyDescent="0.2">
      <c r="A52" s="150" t="str">
        <f>IF('9. Cash Flow Statement'!Q35&gt;0,"A line of credit is also required in the amount of","")</f>
        <v/>
      </c>
      <c r="B52" s="1"/>
      <c r="C52" s="1"/>
      <c r="D52" s="1"/>
      <c r="E52" s="1"/>
      <c r="F52" s="1"/>
      <c r="G52" s="381" t="str">
        <f>IF('9. Cash Flow Statement'!Q35&gt;0,'9. Cash Flow Statement'!Q35,"")</f>
        <v/>
      </c>
      <c r="H52" s="27"/>
      <c r="I52" s="27"/>
      <c r="J52" s="27"/>
      <c r="K52" s="27"/>
      <c r="L52" s="27"/>
      <c r="M52" s="27"/>
    </row>
    <row r="53" spans="1:13" ht="12.75" customHeight="1" x14ac:dyDescent="0.2">
      <c r="A53" s="28"/>
      <c r="B53" s="27"/>
      <c r="C53" s="27"/>
      <c r="D53" s="28"/>
      <c r="E53" s="28"/>
      <c r="F53" s="28"/>
      <c r="G53" s="28"/>
      <c r="H53" s="28"/>
      <c r="I53" s="28"/>
      <c r="J53" s="28"/>
      <c r="K53" s="28"/>
      <c r="L53" s="28"/>
      <c r="M53" s="28"/>
    </row>
    <row r="54" spans="1:13" ht="12.75" customHeight="1" x14ac:dyDescent="0.2">
      <c r="A54" s="28"/>
      <c r="B54" s="27"/>
      <c r="C54" s="27"/>
      <c r="D54" s="28"/>
      <c r="E54" s="28"/>
      <c r="F54" s="28"/>
      <c r="G54" s="28"/>
      <c r="H54" s="28"/>
      <c r="I54" s="28"/>
      <c r="J54" s="28"/>
      <c r="K54" s="28"/>
      <c r="L54" s="28"/>
      <c r="M54" s="28"/>
    </row>
    <row r="55" spans="1:13" ht="12.75" customHeight="1" x14ac:dyDescent="0.2">
      <c r="A55" s="28"/>
      <c r="B55" s="27"/>
      <c r="C55" s="27"/>
      <c r="D55" s="28"/>
      <c r="E55" s="28"/>
      <c r="F55" s="28"/>
      <c r="G55" s="28"/>
      <c r="H55" s="146" t="s">
        <v>201</v>
      </c>
      <c r="I55" s="26"/>
      <c r="J55" s="149"/>
      <c r="K55" s="149"/>
      <c r="L55" s="26"/>
      <c r="M55" s="28"/>
    </row>
    <row r="56" spans="1:13" ht="12.75" customHeight="1" x14ac:dyDescent="0.2">
      <c r="A56" s="28"/>
      <c r="B56" s="27"/>
      <c r="C56" s="27"/>
      <c r="D56" s="28"/>
      <c r="E56" s="28"/>
      <c r="F56" s="28"/>
      <c r="G56" s="28"/>
      <c r="H56" s="146" t="s">
        <v>200</v>
      </c>
      <c r="I56" s="26"/>
      <c r="J56" s="149"/>
      <c r="K56" s="149"/>
      <c r="L56" s="26"/>
      <c r="M56" s="28"/>
    </row>
    <row r="57" spans="1:13" ht="25.5" customHeight="1" x14ac:dyDescent="0.2">
      <c r="A57" s="186"/>
      <c r="B57" s="185"/>
      <c r="C57" s="185"/>
      <c r="D57" s="186"/>
      <c r="E57" s="186"/>
      <c r="F57" s="28"/>
      <c r="G57" s="28"/>
      <c r="H57" s="432" t="s">
        <v>214</v>
      </c>
      <c r="I57" s="432"/>
      <c r="J57" s="432"/>
      <c r="K57" s="432"/>
      <c r="L57" s="432"/>
      <c r="M57" s="28"/>
    </row>
    <row r="58" spans="1:13" ht="12.75" customHeight="1" x14ac:dyDescent="0.2">
      <c r="A58" s="186"/>
      <c r="B58" s="185"/>
      <c r="C58" s="185"/>
      <c r="D58" s="186"/>
      <c r="E58" s="186"/>
      <c r="F58" s="28"/>
      <c r="G58" s="28"/>
      <c r="H58" s="28"/>
      <c r="I58" s="28"/>
      <c r="J58" s="28"/>
      <c r="K58" s="28"/>
      <c r="L58" s="28"/>
      <c r="M58" s="28"/>
    </row>
    <row r="60" spans="1:13" x14ac:dyDescent="0.2">
      <c r="C60" s="191"/>
    </row>
    <row r="61" spans="1:13" x14ac:dyDescent="0.2">
      <c r="C61" s="191"/>
    </row>
    <row r="62" spans="1:13" x14ac:dyDescent="0.2">
      <c r="C62" s="191"/>
    </row>
    <row r="63" spans="1:13" ht="12" customHeight="1" x14ac:dyDescent="0.2">
      <c r="A63" s="433" t="s">
        <v>360</v>
      </c>
      <c r="B63" s="433"/>
      <c r="C63"/>
      <c r="D63" s="433" t="s">
        <v>364</v>
      </c>
      <c r="E63" s="433"/>
    </row>
    <row r="64" spans="1:13" ht="12" customHeight="1" x14ac:dyDescent="0.2">
      <c r="A64" s="433"/>
      <c r="B64" s="433"/>
      <c r="C64"/>
      <c r="D64" s="433"/>
      <c r="E64" s="433"/>
    </row>
    <row r="65" spans="1:5" ht="15" x14ac:dyDescent="0.2">
      <c r="A65" s="332" t="str">
        <f>D17</f>
        <v>Operating Expenses 3-months</v>
      </c>
      <c r="B65" s="403">
        <f>E17</f>
        <v>0</v>
      </c>
      <c r="C65" s="320"/>
      <c r="D65" s="332" t="s">
        <v>250</v>
      </c>
      <c r="E65" s="403">
        <v>0</v>
      </c>
    </row>
    <row r="66" spans="1:5" ht="15.75" x14ac:dyDescent="0.25">
      <c r="A66" s="332" t="str">
        <f>D18</f>
        <v>initial stock</v>
      </c>
      <c r="B66" s="403">
        <f>E18</f>
        <v>0</v>
      </c>
      <c r="C66" s="321"/>
      <c r="D66" s="332" t="s">
        <v>251</v>
      </c>
      <c r="E66" s="403">
        <f>G27</f>
        <v>0</v>
      </c>
    </row>
    <row r="67" spans="1:5" ht="15.75" x14ac:dyDescent="0.25">
      <c r="A67" s="322"/>
      <c r="B67" s="322"/>
      <c r="C67" s="321"/>
      <c r="D67" s="333" t="s">
        <v>249</v>
      </c>
      <c r="E67" s="404">
        <f>SUM(E66)</f>
        <v>0</v>
      </c>
    </row>
    <row r="68" spans="1:5" ht="15.75" x14ac:dyDescent="0.25">
      <c r="A68" s="333" t="s">
        <v>247</v>
      </c>
      <c r="B68" s="404">
        <f>B65+B66</f>
        <v>0</v>
      </c>
      <c r="C68"/>
      <c r="E68" s="323"/>
    </row>
    <row r="69" spans="1:5" ht="18" customHeight="1" x14ac:dyDescent="0.2">
      <c r="A69" s="433" t="s">
        <v>245</v>
      </c>
      <c r="B69" s="433"/>
      <c r="C69"/>
      <c r="D69" s="433" t="s">
        <v>365</v>
      </c>
      <c r="E69" s="433"/>
    </row>
    <row r="70" spans="1:5" ht="18" x14ac:dyDescent="0.2">
      <c r="A70" s="324"/>
      <c r="B70" s="324"/>
      <c r="C70"/>
      <c r="D70" s="433"/>
      <c r="E70" s="433"/>
    </row>
    <row r="71" spans="1:5" ht="15" x14ac:dyDescent="0.2">
      <c r="A71" s="332" t="str">
        <f t="shared" ref="A71:B73" si="0">D8</f>
        <v>Business Set-up, Branding &amp; Miscellaneous</v>
      </c>
      <c r="B71" s="403">
        <f t="shared" si="0"/>
        <v>0</v>
      </c>
      <c r="C71" s="320"/>
      <c r="D71" s="332" t="s">
        <v>366</v>
      </c>
      <c r="E71" s="403">
        <f>G42</f>
        <v>0</v>
      </c>
    </row>
    <row r="72" spans="1:5" ht="15" x14ac:dyDescent="0.2">
      <c r="A72" s="332" t="str">
        <f t="shared" si="0"/>
        <v>Website Development &amp; Search Engine Optimisation</v>
      </c>
      <c r="B72" s="403">
        <f t="shared" si="0"/>
        <v>0</v>
      </c>
      <c r="C72" s="320"/>
      <c r="D72" s="334" t="s">
        <v>367</v>
      </c>
      <c r="E72" s="405">
        <f>G43</f>
        <v>0</v>
      </c>
    </row>
    <row r="73" spans="1:5" ht="15" x14ac:dyDescent="0.2">
      <c r="A73" s="332"/>
      <c r="B73" s="403">
        <f t="shared" si="0"/>
        <v>0</v>
      </c>
      <c r="C73" s="320"/>
      <c r="D73" s="332"/>
      <c r="E73" s="382"/>
    </row>
    <row r="74" spans="1:5" ht="15" x14ac:dyDescent="0.2">
      <c r="A74" s="332"/>
      <c r="B74" s="403">
        <v>0</v>
      </c>
      <c r="C74" s="320"/>
      <c r="D74" s="332"/>
      <c r="E74" s="382"/>
    </row>
    <row r="75" spans="1:5" ht="15" x14ac:dyDescent="0.2">
      <c r="A75" s="332"/>
      <c r="B75" s="403">
        <v>0</v>
      </c>
      <c r="C75" s="320"/>
      <c r="D75" s="332"/>
      <c r="E75" s="382"/>
    </row>
    <row r="76" spans="1:5" ht="15.75" x14ac:dyDescent="0.25">
      <c r="A76" s="333" t="s">
        <v>246</v>
      </c>
      <c r="B76" s="404">
        <f>SUM(B71:B75)</f>
        <v>0</v>
      </c>
      <c r="C76" s="320"/>
      <c r="D76" s="335"/>
      <c r="E76" s="383"/>
    </row>
    <row r="77" spans="1:5" ht="15.75" x14ac:dyDescent="0.25">
      <c r="A77" s="322"/>
      <c r="B77" s="322"/>
      <c r="C77" s="320"/>
      <c r="D77" s="333" t="s">
        <v>254</v>
      </c>
      <c r="E77" s="404">
        <f>SUM(E71:E75)</f>
        <v>0</v>
      </c>
    </row>
    <row r="78" spans="1:5" ht="12" customHeight="1" x14ac:dyDescent="0.2">
      <c r="A78" s="433" t="s">
        <v>246</v>
      </c>
      <c r="B78" s="433"/>
      <c r="D78" s="433" t="s">
        <v>368</v>
      </c>
      <c r="E78" s="433"/>
    </row>
    <row r="79" spans="1:5" ht="12" customHeight="1" x14ac:dyDescent="0.2">
      <c r="A79" s="433"/>
      <c r="B79" s="433"/>
      <c r="D79" s="433"/>
      <c r="E79" s="433"/>
    </row>
    <row r="80" spans="1:5" ht="15" x14ac:dyDescent="0.2">
      <c r="A80" s="334" t="s">
        <v>247</v>
      </c>
      <c r="B80" s="405">
        <f>B68</f>
        <v>0</v>
      </c>
      <c r="C80" s="320"/>
      <c r="D80" s="334" t="s">
        <v>125</v>
      </c>
      <c r="E80" s="405">
        <f>SUM(E67:E68)</f>
        <v>0</v>
      </c>
    </row>
    <row r="81" spans="1:5" ht="15" x14ac:dyDescent="0.2">
      <c r="A81" s="334" t="s">
        <v>248</v>
      </c>
      <c r="B81" s="405">
        <f>B76</f>
        <v>0</v>
      </c>
      <c r="C81" s="320"/>
      <c r="D81" s="334" t="s">
        <v>254</v>
      </c>
      <c r="E81" s="405">
        <f>SUM(E71:E75)</f>
        <v>0</v>
      </c>
    </row>
    <row r="82" spans="1:5" ht="15.75" x14ac:dyDescent="0.25">
      <c r="A82" s="336" t="s">
        <v>246</v>
      </c>
      <c r="B82" s="406">
        <f>SUM(B80:B81)</f>
        <v>0</v>
      </c>
      <c r="C82" s="320"/>
      <c r="D82" s="336" t="s">
        <v>255</v>
      </c>
      <c r="E82" s="406">
        <f>SUM(E80:E81)</f>
        <v>0</v>
      </c>
    </row>
  </sheetData>
  <mergeCells count="7">
    <mergeCell ref="H57:L57"/>
    <mergeCell ref="A63:B64"/>
    <mergeCell ref="D63:E64"/>
    <mergeCell ref="A69:B69"/>
    <mergeCell ref="D69:E70"/>
    <mergeCell ref="A78:B79"/>
    <mergeCell ref="D78:E79"/>
  </mergeCells>
  <phoneticPr fontId="4" type="noConversion"/>
  <pageMargins left="0.6" right="0.6" top="0.6" bottom="0.6" header="0" footer="0"/>
  <pageSetup scale="75" orientation="landscape" blackAndWhite="1" horizontalDpi="300" verticalDpi="300"/>
  <headerFooter alignWithMargins="0"/>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72DF0-9817-421A-92F0-CA6FB9D2DBE9}">
  <dimension ref="A1:R30"/>
  <sheetViews>
    <sheetView showGridLines="0" zoomScale="85" zoomScaleNormal="85" workbookViewId="0">
      <selection activeCell="F2" sqref="F2:F5"/>
    </sheetView>
  </sheetViews>
  <sheetFormatPr defaultColWidth="11.42578125" defaultRowHeight="12.75" x14ac:dyDescent="0.2"/>
  <cols>
    <col min="1" max="1" width="0.85546875" style="206" customWidth="1"/>
    <col min="2" max="2" width="12.5703125" style="208" customWidth="1"/>
    <col min="3" max="3" width="17" style="207" bestFit="1" customWidth="1"/>
    <col min="4" max="4" width="14.85546875" style="207" customWidth="1"/>
    <col min="5" max="5" width="23.5703125" style="207" bestFit="1" customWidth="1"/>
    <col min="6" max="6" width="15.5703125" style="207" bestFit="1" customWidth="1"/>
    <col min="7" max="7" width="15.5703125" style="206" bestFit="1" customWidth="1"/>
    <col min="8" max="15" width="11.42578125" style="206" customWidth="1"/>
    <col min="16" max="16" width="6.5703125" style="206" customWidth="1"/>
    <col min="17" max="17" width="1.85546875" style="206" customWidth="1"/>
    <col min="18" max="16384" width="11.42578125" style="206"/>
  </cols>
  <sheetData>
    <row r="1" spans="1:18" ht="26.25" x14ac:dyDescent="0.4">
      <c r="B1" s="202"/>
      <c r="C1" s="205"/>
      <c r="D1" s="204"/>
      <c r="E1" s="204"/>
      <c r="F1" s="204"/>
      <c r="G1" s="203"/>
      <c r="H1" s="203"/>
      <c r="I1" s="203"/>
      <c r="J1" s="203"/>
      <c r="K1" s="203"/>
      <c r="L1" s="203"/>
      <c r="M1" s="203"/>
      <c r="N1" s="203"/>
      <c r="O1" s="203"/>
      <c r="P1" s="203"/>
      <c r="Q1" s="196"/>
      <c r="R1" s="196"/>
    </row>
    <row r="2" spans="1:18" s="196" customFormat="1" ht="30" x14ac:dyDescent="0.4">
      <c r="B2" s="202"/>
      <c r="C2" s="201"/>
      <c r="D2" s="200"/>
      <c r="E2" s="199" t="s">
        <v>271</v>
      </c>
      <c r="F2" s="391">
        <f>'11. Year End Summary'!F32+'11. Year End Summary'!F57</f>
        <v>0</v>
      </c>
    </row>
    <row r="3" spans="1:18" s="196" customFormat="1" ht="12.75" customHeight="1" x14ac:dyDescent="0.25">
      <c r="B3" s="198"/>
      <c r="C3" s="197"/>
      <c r="D3" s="200"/>
      <c r="E3" s="199" t="s">
        <v>270</v>
      </c>
      <c r="F3" s="392">
        <f>F5*0.3</f>
        <v>15</v>
      </c>
    </row>
    <row r="4" spans="1:18" s="196" customFormat="1" ht="12.75" customHeight="1" x14ac:dyDescent="0.25">
      <c r="B4" s="198"/>
      <c r="C4" s="197"/>
      <c r="D4" s="200"/>
      <c r="E4" s="199" t="s">
        <v>274</v>
      </c>
      <c r="F4" s="393">
        <v>2000</v>
      </c>
    </row>
    <row r="5" spans="1:18" s="196" customFormat="1" ht="12.75" customHeight="1" x14ac:dyDescent="0.25">
      <c r="B5" s="198"/>
      <c r="C5" s="197"/>
      <c r="D5" s="200"/>
      <c r="E5" s="282" t="s">
        <v>273</v>
      </c>
      <c r="F5" s="394">
        <f>'4. Projected Sales Forecast'!E9</f>
        <v>50</v>
      </c>
    </row>
    <row r="6" spans="1:18" s="196" customFormat="1" ht="12.75" customHeight="1" x14ac:dyDescent="0.2">
      <c r="A6" s="283"/>
      <c r="B6" s="284"/>
      <c r="C6" s="285"/>
      <c r="D6" s="285"/>
      <c r="E6" s="285"/>
      <c r="F6" s="285"/>
      <c r="G6" s="283"/>
    </row>
    <row r="7" spans="1:18" s="196" customFormat="1" ht="12.75" customHeight="1" x14ac:dyDescent="0.2">
      <c r="A7" s="283"/>
      <c r="B7" s="286" t="s">
        <v>361</v>
      </c>
      <c r="C7" s="286" t="s">
        <v>272</v>
      </c>
      <c r="D7" s="287" t="s">
        <v>271</v>
      </c>
      <c r="E7" s="287" t="s">
        <v>270</v>
      </c>
      <c r="F7" s="287" t="s">
        <v>269</v>
      </c>
      <c r="G7" s="287" t="s">
        <v>268</v>
      </c>
    </row>
    <row r="8" spans="1:18" s="196" customFormat="1" ht="12.75" customHeight="1" x14ac:dyDescent="0.2">
      <c r="A8" s="283"/>
      <c r="B8" s="288">
        <v>0</v>
      </c>
      <c r="C8" s="388">
        <f t="shared" ref="C8:C24" si="0">B8*$F$5</f>
        <v>0</v>
      </c>
      <c r="D8" s="389">
        <f t="shared" ref="D8:D24" si="1">$F$2</f>
        <v>0</v>
      </c>
      <c r="E8" s="389">
        <f t="shared" ref="E8:E24" si="2">$F$3*B8</f>
        <v>0</v>
      </c>
      <c r="F8" s="389">
        <f t="shared" ref="F8:F24" si="3">E8+D8</f>
        <v>0</v>
      </c>
      <c r="G8" s="390">
        <f t="shared" ref="G8:G24" si="4">C8-F8</f>
        <v>0</v>
      </c>
    </row>
    <row r="9" spans="1:18" s="196" customFormat="1" ht="12.75" customHeight="1" x14ac:dyDescent="0.2">
      <c r="A9" s="283"/>
      <c r="B9" s="288">
        <f>F4</f>
        <v>2000</v>
      </c>
      <c r="C9" s="388">
        <f t="shared" si="0"/>
        <v>100000</v>
      </c>
      <c r="D9" s="389">
        <f t="shared" si="1"/>
        <v>0</v>
      </c>
      <c r="E9" s="389">
        <f t="shared" si="2"/>
        <v>30000</v>
      </c>
      <c r="F9" s="389">
        <f t="shared" si="3"/>
        <v>30000</v>
      </c>
      <c r="G9" s="390">
        <f t="shared" si="4"/>
        <v>70000</v>
      </c>
    </row>
    <row r="10" spans="1:18" s="196" customFormat="1" ht="12.75" customHeight="1" x14ac:dyDescent="0.2">
      <c r="A10" s="283"/>
      <c r="B10" s="288">
        <f t="shared" ref="B10:B24" si="5">B9+$B$9</f>
        <v>4000</v>
      </c>
      <c r="C10" s="388">
        <f t="shared" si="0"/>
        <v>200000</v>
      </c>
      <c r="D10" s="389">
        <f t="shared" si="1"/>
        <v>0</v>
      </c>
      <c r="E10" s="389">
        <f t="shared" si="2"/>
        <v>60000</v>
      </c>
      <c r="F10" s="389">
        <f t="shared" si="3"/>
        <v>60000</v>
      </c>
      <c r="G10" s="390">
        <f t="shared" si="4"/>
        <v>140000</v>
      </c>
    </row>
    <row r="11" spans="1:18" s="196" customFormat="1" ht="12.75" customHeight="1" x14ac:dyDescent="0.2">
      <c r="A11" s="283"/>
      <c r="B11" s="288">
        <f t="shared" si="5"/>
        <v>6000</v>
      </c>
      <c r="C11" s="388">
        <f t="shared" si="0"/>
        <v>300000</v>
      </c>
      <c r="D11" s="389">
        <f t="shared" si="1"/>
        <v>0</v>
      </c>
      <c r="E11" s="389">
        <f t="shared" si="2"/>
        <v>90000</v>
      </c>
      <c r="F11" s="389">
        <f t="shared" si="3"/>
        <v>90000</v>
      </c>
      <c r="G11" s="390">
        <f t="shared" si="4"/>
        <v>210000</v>
      </c>
    </row>
    <row r="12" spans="1:18" s="196" customFormat="1" ht="12.75" customHeight="1" x14ac:dyDescent="0.2">
      <c r="A12" s="283"/>
      <c r="B12" s="288">
        <f t="shared" si="5"/>
        <v>8000</v>
      </c>
      <c r="C12" s="388">
        <f t="shared" si="0"/>
        <v>400000</v>
      </c>
      <c r="D12" s="389">
        <f t="shared" si="1"/>
        <v>0</v>
      </c>
      <c r="E12" s="389">
        <f t="shared" si="2"/>
        <v>120000</v>
      </c>
      <c r="F12" s="389">
        <f t="shared" si="3"/>
        <v>120000</v>
      </c>
      <c r="G12" s="390">
        <f t="shared" si="4"/>
        <v>280000</v>
      </c>
    </row>
    <row r="13" spans="1:18" s="196" customFormat="1" ht="12.75" customHeight="1" x14ac:dyDescent="0.2">
      <c r="A13" s="283"/>
      <c r="B13" s="288">
        <f t="shared" si="5"/>
        <v>10000</v>
      </c>
      <c r="C13" s="388">
        <f t="shared" si="0"/>
        <v>500000</v>
      </c>
      <c r="D13" s="389">
        <f t="shared" si="1"/>
        <v>0</v>
      </c>
      <c r="E13" s="389">
        <f t="shared" si="2"/>
        <v>150000</v>
      </c>
      <c r="F13" s="389">
        <f t="shared" si="3"/>
        <v>150000</v>
      </c>
      <c r="G13" s="390">
        <f t="shared" si="4"/>
        <v>350000</v>
      </c>
    </row>
    <row r="14" spans="1:18" s="196" customFormat="1" ht="12.75" customHeight="1" x14ac:dyDescent="0.2">
      <c r="A14" s="283"/>
      <c r="B14" s="288">
        <f t="shared" si="5"/>
        <v>12000</v>
      </c>
      <c r="C14" s="388">
        <f t="shared" si="0"/>
        <v>600000</v>
      </c>
      <c r="D14" s="389">
        <f t="shared" si="1"/>
        <v>0</v>
      </c>
      <c r="E14" s="389">
        <f t="shared" si="2"/>
        <v>180000</v>
      </c>
      <c r="F14" s="389">
        <f t="shared" si="3"/>
        <v>180000</v>
      </c>
      <c r="G14" s="390">
        <f t="shared" si="4"/>
        <v>420000</v>
      </c>
    </row>
    <row r="15" spans="1:18" s="196" customFormat="1" ht="12.75" customHeight="1" x14ac:dyDescent="0.2">
      <c r="A15" s="283"/>
      <c r="B15" s="288">
        <f t="shared" si="5"/>
        <v>14000</v>
      </c>
      <c r="C15" s="388">
        <f t="shared" si="0"/>
        <v>700000</v>
      </c>
      <c r="D15" s="389">
        <f t="shared" si="1"/>
        <v>0</v>
      </c>
      <c r="E15" s="389">
        <f t="shared" si="2"/>
        <v>210000</v>
      </c>
      <c r="F15" s="389">
        <f t="shared" si="3"/>
        <v>210000</v>
      </c>
      <c r="G15" s="390">
        <f t="shared" si="4"/>
        <v>490000</v>
      </c>
    </row>
    <row r="16" spans="1:18" s="196" customFormat="1" ht="12.75" customHeight="1" x14ac:dyDescent="0.2">
      <c r="A16" s="283"/>
      <c r="B16" s="288">
        <f t="shared" si="5"/>
        <v>16000</v>
      </c>
      <c r="C16" s="388">
        <f t="shared" si="0"/>
        <v>800000</v>
      </c>
      <c r="D16" s="389">
        <f t="shared" si="1"/>
        <v>0</v>
      </c>
      <c r="E16" s="389">
        <f t="shared" si="2"/>
        <v>240000</v>
      </c>
      <c r="F16" s="389">
        <f t="shared" si="3"/>
        <v>240000</v>
      </c>
      <c r="G16" s="390">
        <f t="shared" si="4"/>
        <v>560000</v>
      </c>
    </row>
    <row r="17" spans="1:18" s="196" customFormat="1" ht="12.75" customHeight="1" x14ac:dyDescent="0.2">
      <c r="A17" s="283"/>
      <c r="B17" s="288">
        <f t="shared" si="5"/>
        <v>18000</v>
      </c>
      <c r="C17" s="388">
        <f t="shared" si="0"/>
        <v>900000</v>
      </c>
      <c r="D17" s="389">
        <f t="shared" si="1"/>
        <v>0</v>
      </c>
      <c r="E17" s="389">
        <f t="shared" si="2"/>
        <v>270000</v>
      </c>
      <c r="F17" s="389">
        <f t="shared" si="3"/>
        <v>270000</v>
      </c>
      <c r="G17" s="390">
        <f t="shared" si="4"/>
        <v>630000</v>
      </c>
    </row>
    <row r="18" spans="1:18" s="196" customFormat="1" ht="12.75" customHeight="1" x14ac:dyDescent="0.2">
      <c r="A18" s="283"/>
      <c r="B18" s="288">
        <f t="shared" si="5"/>
        <v>20000</v>
      </c>
      <c r="C18" s="388">
        <f t="shared" si="0"/>
        <v>1000000</v>
      </c>
      <c r="D18" s="389">
        <f t="shared" si="1"/>
        <v>0</v>
      </c>
      <c r="E18" s="389">
        <f t="shared" si="2"/>
        <v>300000</v>
      </c>
      <c r="F18" s="389">
        <f t="shared" si="3"/>
        <v>300000</v>
      </c>
      <c r="G18" s="390">
        <f t="shared" si="4"/>
        <v>700000</v>
      </c>
    </row>
    <row r="19" spans="1:18" s="196" customFormat="1" ht="12.75" customHeight="1" x14ac:dyDescent="0.2">
      <c r="A19" s="283"/>
      <c r="B19" s="288">
        <f t="shared" si="5"/>
        <v>22000</v>
      </c>
      <c r="C19" s="388">
        <f t="shared" si="0"/>
        <v>1100000</v>
      </c>
      <c r="D19" s="389">
        <f t="shared" si="1"/>
        <v>0</v>
      </c>
      <c r="E19" s="389">
        <f t="shared" si="2"/>
        <v>330000</v>
      </c>
      <c r="F19" s="389">
        <f t="shared" si="3"/>
        <v>330000</v>
      </c>
      <c r="G19" s="390">
        <f t="shared" si="4"/>
        <v>770000</v>
      </c>
    </row>
    <row r="20" spans="1:18" s="196" customFormat="1" ht="12.75" customHeight="1" x14ac:dyDescent="0.2">
      <c r="A20" s="283"/>
      <c r="B20" s="288">
        <f t="shared" si="5"/>
        <v>24000</v>
      </c>
      <c r="C20" s="388">
        <f t="shared" si="0"/>
        <v>1200000</v>
      </c>
      <c r="D20" s="389">
        <f t="shared" si="1"/>
        <v>0</v>
      </c>
      <c r="E20" s="389">
        <f t="shared" si="2"/>
        <v>360000</v>
      </c>
      <c r="F20" s="389">
        <f t="shared" si="3"/>
        <v>360000</v>
      </c>
      <c r="G20" s="390">
        <f t="shared" si="4"/>
        <v>840000</v>
      </c>
    </row>
    <row r="21" spans="1:18" s="196" customFormat="1" ht="12.75" customHeight="1" x14ac:dyDescent="0.2">
      <c r="A21" s="283"/>
      <c r="B21" s="288">
        <f t="shared" si="5"/>
        <v>26000</v>
      </c>
      <c r="C21" s="388">
        <f t="shared" si="0"/>
        <v>1300000</v>
      </c>
      <c r="D21" s="389">
        <f t="shared" si="1"/>
        <v>0</v>
      </c>
      <c r="E21" s="389">
        <f t="shared" si="2"/>
        <v>390000</v>
      </c>
      <c r="F21" s="389">
        <f t="shared" si="3"/>
        <v>390000</v>
      </c>
      <c r="G21" s="390">
        <f t="shared" si="4"/>
        <v>910000</v>
      </c>
    </row>
    <row r="22" spans="1:18" s="196" customFormat="1" ht="12.75" customHeight="1" x14ac:dyDescent="0.2">
      <c r="A22" s="283"/>
      <c r="B22" s="288">
        <f t="shared" si="5"/>
        <v>28000</v>
      </c>
      <c r="C22" s="388">
        <f t="shared" si="0"/>
        <v>1400000</v>
      </c>
      <c r="D22" s="389">
        <f t="shared" si="1"/>
        <v>0</v>
      </c>
      <c r="E22" s="389">
        <f t="shared" si="2"/>
        <v>420000</v>
      </c>
      <c r="F22" s="389">
        <f t="shared" si="3"/>
        <v>420000</v>
      </c>
      <c r="G22" s="390">
        <f t="shared" si="4"/>
        <v>980000</v>
      </c>
    </row>
    <row r="23" spans="1:18" s="196" customFormat="1" ht="12.75" customHeight="1" x14ac:dyDescent="0.2">
      <c r="A23" s="283"/>
      <c r="B23" s="288">
        <f t="shared" si="5"/>
        <v>30000</v>
      </c>
      <c r="C23" s="388">
        <f t="shared" si="0"/>
        <v>1500000</v>
      </c>
      <c r="D23" s="389">
        <f t="shared" si="1"/>
        <v>0</v>
      </c>
      <c r="E23" s="389">
        <f t="shared" si="2"/>
        <v>450000</v>
      </c>
      <c r="F23" s="389">
        <f t="shared" si="3"/>
        <v>450000</v>
      </c>
      <c r="G23" s="390">
        <f t="shared" si="4"/>
        <v>1050000</v>
      </c>
    </row>
    <row r="24" spans="1:18" s="196" customFormat="1" ht="12.75" customHeight="1" x14ac:dyDescent="0.2">
      <c r="A24" s="283"/>
      <c r="B24" s="288">
        <f t="shared" si="5"/>
        <v>32000</v>
      </c>
      <c r="C24" s="388">
        <f t="shared" si="0"/>
        <v>1600000</v>
      </c>
      <c r="D24" s="389">
        <f t="shared" si="1"/>
        <v>0</v>
      </c>
      <c r="E24" s="389">
        <f t="shared" si="2"/>
        <v>480000</v>
      </c>
      <c r="F24" s="389">
        <f t="shared" si="3"/>
        <v>480000</v>
      </c>
      <c r="G24" s="390">
        <f t="shared" si="4"/>
        <v>1120000</v>
      </c>
    </row>
    <row r="25" spans="1:18" s="196" customFormat="1" ht="12.75" customHeight="1" x14ac:dyDescent="0.2">
      <c r="B25" s="198"/>
      <c r="C25" s="197"/>
      <c r="D25" s="197"/>
      <c r="E25" s="197"/>
      <c r="F25" s="197"/>
    </row>
    <row r="26" spans="1:18" s="196" customFormat="1" ht="12.75" customHeight="1" x14ac:dyDescent="0.2">
      <c r="B26" s="209"/>
      <c r="C26" s="209"/>
      <c r="D26" s="209"/>
      <c r="E26" s="209"/>
      <c r="F26" s="209"/>
      <c r="G26" s="209"/>
      <c r="H26" s="209"/>
      <c r="I26" s="209"/>
      <c r="J26" s="209"/>
      <c r="K26" s="209"/>
      <c r="L26" s="209"/>
      <c r="M26" s="209"/>
      <c r="N26" s="209"/>
      <c r="O26" s="209"/>
      <c r="P26" s="209"/>
      <c r="Q26" s="209"/>
      <c r="R26" s="206"/>
    </row>
    <row r="27" spans="1:18" s="196" customFormat="1" ht="12.75" customHeight="1" x14ac:dyDescent="0.2">
      <c r="B27" s="208"/>
      <c r="C27" s="207"/>
      <c r="D27" s="207"/>
      <c r="E27" s="207"/>
      <c r="F27" s="207"/>
      <c r="G27" s="206"/>
      <c r="H27" s="206"/>
      <c r="I27" s="206"/>
      <c r="J27" s="206"/>
      <c r="K27" s="206"/>
      <c r="L27" s="206"/>
      <c r="M27" s="206"/>
      <c r="N27" s="206"/>
      <c r="O27" s="206"/>
      <c r="P27" s="206"/>
      <c r="Q27" s="206"/>
      <c r="R27" s="206"/>
    </row>
    <row r="28" spans="1:18" s="196" customFormat="1" ht="12.75" customHeight="1" x14ac:dyDescent="0.2">
      <c r="B28" s="208"/>
      <c r="C28" s="207"/>
      <c r="D28" s="207"/>
      <c r="E28" s="207"/>
      <c r="F28" s="207"/>
      <c r="G28" s="206"/>
      <c r="H28" s="206"/>
      <c r="I28" s="206"/>
      <c r="J28" s="206"/>
      <c r="K28" s="206"/>
      <c r="L28" s="206"/>
      <c r="M28" s="206"/>
      <c r="N28" s="206"/>
      <c r="O28" s="206"/>
      <c r="P28" s="206"/>
      <c r="Q28" s="206"/>
      <c r="R28" s="206"/>
    </row>
    <row r="29" spans="1:18" s="196" customFormat="1" x14ac:dyDescent="0.2">
      <c r="B29" s="208"/>
      <c r="C29" s="207"/>
      <c r="D29" s="207"/>
      <c r="E29" s="207"/>
      <c r="F29" s="207"/>
      <c r="G29" s="206"/>
      <c r="H29" s="206"/>
      <c r="I29" s="206"/>
      <c r="J29" s="206"/>
      <c r="K29" s="206"/>
      <c r="L29" s="206"/>
      <c r="M29" s="206"/>
      <c r="N29" s="206"/>
      <c r="O29" s="206"/>
      <c r="P29" s="206"/>
      <c r="Q29" s="206"/>
      <c r="R29" s="206"/>
    </row>
    <row r="30" spans="1:18" x14ac:dyDescent="0.2">
      <c r="A30" s="209" t="s">
        <v>275</v>
      </c>
    </row>
  </sheetData>
  <phoneticPr fontId="4" type="noConversion"/>
  <hyperlinks>
    <hyperlink ref="B26:Q26" r:id="rId1" display="© Copyright, 2007, JaxWorks, All Rights Reserved" xr:uid="{1C969119-4829-4327-B899-0A625BDE519B}"/>
  </hyperlinks>
  <pageMargins left="0.75" right="0.75" top="1" bottom="1" header="0.5" footer="0.5"/>
  <pageSetup scale="75" orientation="landscape" blackAndWhite="1" horizontalDpi="300" verticalDpi="300"/>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A2F63-0127-408D-B7B9-A6A8BE165E8A}">
  <dimension ref="A1:S111"/>
  <sheetViews>
    <sheetView showGridLines="0" workbookViewId="0">
      <selection activeCell="O70" sqref="O70"/>
    </sheetView>
  </sheetViews>
  <sheetFormatPr defaultColWidth="9" defaultRowHeight="12" x14ac:dyDescent="0.2"/>
  <cols>
    <col min="1" max="1" width="3" customWidth="1"/>
    <col min="2" max="3" width="3" style="1" customWidth="1"/>
    <col min="4" max="4" width="14.85546875" customWidth="1"/>
    <col min="5" max="5" width="13.85546875" customWidth="1"/>
    <col min="6" max="6" width="3" customWidth="1"/>
    <col min="7" max="19" width="10.85546875" customWidth="1"/>
  </cols>
  <sheetData>
    <row r="1" spans="1:19" ht="15.75" x14ac:dyDescent="0.25">
      <c r="A1" s="5" t="str">
        <f>'1. Required Start-Up Funds'!A1</f>
        <v>Template</v>
      </c>
      <c r="S1" s="16"/>
    </row>
    <row r="2" spans="1:19" ht="15.75" x14ac:dyDescent="0.25">
      <c r="A2" s="5" t="s">
        <v>71</v>
      </c>
    </row>
    <row r="3" spans="1:19" ht="12.75" customHeight="1" x14ac:dyDescent="0.2">
      <c r="A3" s="26"/>
      <c r="B3" s="27"/>
      <c r="C3" s="27"/>
      <c r="D3" s="28"/>
      <c r="E3" s="28"/>
      <c r="F3" s="28"/>
      <c r="G3" s="28"/>
      <c r="H3" s="28"/>
      <c r="I3" s="28"/>
      <c r="J3" s="28"/>
      <c r="K3" s="28"/>
      <c r="L3" s="28"/>
      <c r="M3" s="28"/>
      <c r="N3" s="28"/>
      <c r="O3" s="28"/>
      <c r="P3" s="28"/>
      <c r="Q3" s="28"/>
      <c r="R3" s="28"/>
      <c r="S3" s="28"/>
    </row>
    <row r="4" spans="1:19" ht="12.75" customHeight="1" x14ac:dyDescent="0.2">
      <c r="A4" s="28"/>
      <c r="B4" s="27"/>
      <c r="C4" s="27"/>
      <c r="D4" s="28"/>
      <c r="E4" s="28"/>
      <c r="F4" s="28"/>
      <c r="G4" s="28"/>
      <c r="H4" s="28"/>
      <c r="I4" s="28"/>
      <c r="J4" s="28"/>
      <c r="K4" s="28"/>
      <c r="L4" s="28"/>
      <c r="M4" s="28"/>
      <c r="N4" s="28"/>
      <c r="O4" s="28"/>
      <c r="P4" s="28"/>
      <c r="Q4" s="28"/>
      <c r="R4" s="28"/>
      <c r="S4" s="28"/>
    </row>
    <row r="5" spans="1:19" ht="12.75" customHeight="1" x14ac:dyDescent="0.2">
      <c r="A5" s="28"/>
      <c r="B5" s="27"/>
      <c r="C5" s="27"/>
      <c r="D5" s="28"/>
      <c r="E5" s="28"/>
      <c r="F5" s="28"/>
      <c r="G5" s="28"/>
      <c r="H5" s="28"/>
      <c r="I5" s="28"/>
      <c r="J5" s="28"/>
      <c r="K5" s="28"/>
      <c r="L5" s="28"/>
      <c r="M5" s="28"/>
      <c r="N5" s="28"/>
      <c r="O5" s="28"/>
      <c r="P5" s="28"/>
      <c r="Q5" s="28"/>
      <c r="R5" s="28"/>
      <c r="S5" s="28"/>
    </row>
    <row r="6" spans="1:19" ht="12.75" customHeight="1" thickBot="1" x14ac:dyDescent="0.25">
      <c r="A6" s="27" t="s">
        <v>75</v>
      </c>
      <c r="B6" s="27"/>
      <c r="C6" s="27"/>
      <c r="D6" s="28"/>
      <c r="E6" s="29" t="s">
        <v>30</v>
      </c>
      <c r="F6" s="28"/>
      <c r="G6" s="66" t="str">
        <f>'4. Projected Sales Forecast'!H6</f>
        <v>Month 1</v>
      </c>
      <c r="H6" s="66" t="str">
        <f>'4. Projected Sales Forecast'!I6</f>
        <v>Month 2</v>
      </c>
      <c r="I6" s="66" t="str">
        <f>'4. Projected Sales Forecast'!J6</f>
        <v>Month 3</v>
      </c>
      <c r="J6" s="66" t="str">
        <f>'4. Projected Sales Forecast'!K6</f>
        <v>Month 4</v>
      </c>
      <c r="K6" s="66" t="str">
        <f>'4. Projected Sales Forecast'!L6</f>
        <v>Month 5</v>
      </c>
      <c r="L6" s="66" t="str">
        <f>'4. Projected Sales Forecast'!M6</f>
        <v>Month 6</v>
      </c>
      <c r="M6" s="66" t="str">
        <f>'4. Projected Sales Forecast'!N6</f>
        <v>Month 7</v>
      </c>
      <c r="N6" s="66" t="str">
        <f>'4. Projected Sales Forecast'!O6</f>
        <v>Month 8</v>
      </c>
      <c r="O6" s="66" t="str">
        <f>'4. Projected Sales Forecast'!P6</f>
        <v>Month 9</v>
      </c>
      <c r="P6" s="66" t="str">
        <f>'4. Projected Sales Forecast'!Q6</f>
        <v>Month 10</v>
      </c>
      <c r="Q6" s="66" t="str">
        <f>'4. Projected Sales Forecast'!R6</f>
        <v>Month 11</v>
      </c>
      <c r="R6" s="66" t="str">
        <f>'4. Projected Sales Forecast'!S6</f>
        <v>Month 12</v>
      </c>
      <c r="S6" s="66" t="s">
        <v>2</v>
      </c>
    </row>
    <row r="7" spans="1:19" ht="12.75" customHeight="1" thickTop="1" x14ac:dyDescent="0.2">
      <c r="A7" s="28"/>
      <c r="B7" s="27"/>
      <c r="C7" s="27"/>
      <c r="D7" s="28"/>
      <c r="E7" s="28"/>
      <c r="F7" s="28"/>
      <c r="G7" s="28"/>
      <c r="H7" s="28"/>
      <c r="I7" s="28"/>
      <c r="J7" s="28"/>
      <c r="K7" s="28"/>
      <c r="L7" s="28"/>
      <c r="M7" s="28"/>
      <c r="N7" s="28"/>
      <c r="O7" s="28"/>
      <c r="P7" s="28"/>
      <c r="Q7" s="28"/>
      <c r="R7" s="28"/>
      <c r="S7" s="28"/>
    </row>
    <row r="8" spans="1:19" ht="12.75" customHeight="1" x14ac:dyDescent="0.2">
      <c r="A8" s="27" t="s">
        <v>12</v>
      </c>
      <c r="B8" s="27"/>
      <c r="C8" s="27"/>
      <c r="D8" s="28"/>
      <c r="E8" s="28"/>
      <c r="F8" s="28"/>
      <c r="G8" s="28"/>
      <c r="H8" s="28"/>
      <c r="I8" s="28"/>
      <c r="J8" s="28"/>
      <c r="K8" s="28"/>
      <c r="L8" s="28"/>
      <c r="M8" s="28"/>
      <c r="N8" s="28"/>
      <c r="O8" s="28"/>
      <c r="P8" s="28"/>
      <c r="Q8" s="28"/>
      <c r="R8" s="28"/>
      <c r="S8" s="28"/>
    </row>
    <row r="9" spans="1:19" ht="12.75" customHeight="1" x14ac:dyDescent="0.2">
      <c r="A9" s="28"/>
      <c r="B9" s="27" t="s">
        <v>72</v>
      </c>
      <c r="C9" s="27"/>
      <c r="D9" s="28"/>
      <c r="E9" s="395">
        <f>'1. Required Start-Up Funds'!G45</f>
        <v>0</v>
      </c>
      <c r="F9" s="28"/>
      <c r="G9" s="28"/>
      <c r="H9" s="28"/>
      <c r="I9" s="28"/>
      <c r="J9" s="28"/>
      <c r="K9" s="28"/>
      <c r="L9" s="28"/>
      <c r="M9" s="28"/>
      <c r="N9" s="28"/>
      <c r="O9" s="28"/>
      <c r="P9" s="28"/>
      <c r="Q9" s="28"/>
      <c r="R9" s="28"/>
      <c r="S9" s="28"/>
    </row>
    <row r="10" spans="1:19" ht="12.75" customHeight="1" x14ac:dyDescent="0.2">
      <c r="A10" s="28"/>
      <c r="B10" s="27" t="s">
        <v>73</v>
      </c>
      <c r="C10" s="27"/>
      <c r="D10" s="28"/>
      <c r="E10" s="39">
        <f>'1. Required Start-Up Funds'!H45</f>
        <v>7.0000000000000007E-2</v>
      </c>
      <c r="F10" s="28"/>
      <c r="G10" s="28"/>
      <c r="H10" s="28"/>
      <c r="I10" s="28"/>
      <c r="J10" s="28"/>
      <c r="K10" s="28"/>
      <c r="L10" s="28"/>
      <c r="M10" s="28"/>
      <c r="N10" s="28"/>
      <c r="O10" s="28"/>
      <c r="P10" s="28"/>
      <c r="Q10" s="28"/>
      <c r="R10" s="28"/>
      <c r="S10" s="28"/>
    </row>
    <row r="11" spans="1:19" ht="12.75" customHeight="1" x14ac:dyDescent="0.2">
      <c r="A11" s="28"/>
      <c r="B11" s="27" t="s">
        <v>74</v>
      </c>
      <c r="C11" s="27"/>
      <c r="D11" s="28"/>
      <c r="E11" s="36">
        <f>'1. Required Start-Up Funds'!I45</f>
        <v>240</v>
      </c>
      <c r="F11" s="28"/>
      <c r="G11" s="28"/>
      <c r="H11" s="28"/>
      <c r="I11" s="28"/>
      <c r="J11" s="28"/>
      <c r="K11" s="28"/>
      <c r="L11" s="28"/>
      <c r="M11" s="28"/>
      <c r="N11" s="28"/>
      <c r="O11" s="28"/>
      <c r="P11" s="28"/>
      <c r="Q11" s="28"/>
      <c r="R11" s="28"/>
      <c r="S11" s="28"/>
    </row>
    <row r="12" spans="1:19" ht="12.75" customHeight="1" x14ac:dyDescent="0.2">
      <c r="A12" s="28"/>
      <c r="B12" s="27" t="s">
        <v>77</v>
      </c>
      <c r="C12" s="27"/>
      <c r="D12" s="28"/>
      <c r="E12" s="38">
        <f>ABS(PMT(E10/12,E11,E9))</f>
        <v>0</v>
      </c>
      <c r="F12" s="28"/>
      <c r="G12" s="28"/>
      <c r="H12" s="28"/>
      <c r="I12" s="28"/>
      <c r="J12" s="28"/>
      <c r="K12" s="28"/>
      <c r="L12" s="28"/>
      <c r="M12" s="28"/>
      <c r="N12" s="28"/>
      <c r="O12" s="28"/>
      <c r="P12" s="28"/>
      <c r="Q12" s="28"/>
      <c r="R12" s="28"/>
      <c r="S12" s="28"/>
    </row>
    <row r="13" spans="1:19" ht="12.75" customHeight="1" x14ac:dyDescent="0.2">
      <c r="A13" s="28"/>
      <c r="B13" s="27"/>
      <c r="C13" s="27"/>
      <c r="D13" s="28"/>
      <c r="E13" s="28"/>
      <c r="F13" s="28"/>
      <c r="G13" s="28"/>
      <c r="H13" s="28"/>
      <c r="I13" s="28"/>
      <c r="J13" s="28"/>
      <c r="K13" s="28"/>
      <c r="L13" s="28"/>
      <c r="M13" s="28"/>
      <c r="N13" s="28"/>
      <c r="O13" s="28"/>
      <c r="P13" s="28"/>
      <c r="Q13" s="28"/>
      <c r="R13" s="28"/>
      <c r="S13" s="28"/>
    </row>
    <row r="14" spans="1:19" ht="12.75" customHeight="1" x14ac:dyDescent="0.2">
      <c r="A14" s="28"/>
      <c r="B14" s="27" t="s">
        <v>28</v>
      </c>
      <c r="C14" s="27"/>
      <c r="D14" s="28"/>
      <c r="E14" s="28"/>
      <c r="F14" s="28"/>
      <c r="G14" s="28"/>
      <c r="H14" s="28"/>
      <c r="I14" s="28"/>
      <c r="J14" s="28"/>
      <c r="K14" s="28"/>
      <c r="L14" s="28"/>
      <c r="M14" s="28"/>
      <c r="N14" s="28"/>
      <c r="O14" s="28"/>
      <c r="P14" s="28"/>
      <c r="Q14" s="28"/>
      <c r="R14" s="28"/>
      <c r="S14" s="28"/>
    </row>
    <row r="15" spans="1:19" ht="12.75" customHeight="1" x14ac:dyDescent="0.2">
      <c r="A15" s="28"/>
      <c r="B15" s="27"/>
      <c r="C15" s="27" t="s">
        <v>67</v>
      </c>
      <c r="D15" s="28"/>
      <c r="E15" s="28"/>
      <c r="F15" s="28"/>
      <c r="G15" s="35">
        <f>ABS(IPMT($E$10/12,1,$E$11,$E$9))</f>
        <v>0</v>
      </c>
      <c r="H15" s="35">
        <f>ABS(IPMT($E$10/12,2,$E$11,$E$9))</f>
        <v>0</v>
      </c>
      <c r="I15" s="35">
        <f>ABS(IPMT($E$10/12,3,$E$11,$E$9))</f>
        <v>0</v>
      </c>
      <c r="J15" s="35">
        <f>ABS(IPMT($E$10/12,4,$E$11,$E$9))</f>
        <v>0</v>
      </c>
      <c r="K15" s="35">
        <f>ABS(IPMT($E$10/12,5,$E$11,$E$9))</f>
        <v>0</v>
      </c>
      <c r="L15" s="35">
        <f>ABS(IPMT($E$10/12,6,$E$11,$E$9))</f>
        <v>0</v>
      </c>
      <c r="M15" s="35">
        <f>ABS(IPMT($E$10/12,7,$E$11,$E$9))</f>
        <v>0</v>
      </c>
      <c r="N15" s="35">
        <f>ABS(IPMT($E$10/12,8,$E$11,$E$9))</f>
        <v>0</v>
      </c>
      <c r="O15" s="35">
        <f>ABS(IPMT($E$10/12,9,$E$11,$E$9))</f>
        <v>0</v>
      </c>
      <c r="P15" s="35">
        <f>ABS(IPMT($E$10/12,10,$E$11,$E$9))</f>
        <v>0</v>
      </c>
      <c r="Q15" s="35">
        <f>ABS(IPMT($E$10/12,11,$E$11,$E$9))</f>
        <v>0</v>
      </c>
      <c r="R15" s="35">
        <f>ABS(IPMT($E$10/12,12,$E$11,$E$9))</f>
        <v>0</v>
      </c>
      <c r="S15" s="35">
        <f>SUM(G15:R15)</f>
        <v>0</v>
      </c>
    </row>
    <row r="16" spans="1:19" ht="12.75" customHeight="1" x14ac:dyDescent="0.2">
      <c r="A16" s="28"/>
      <c r="B16" s="27"/>
      <c r="C16" s="27" t="s">
        <v>76</v>
      </c>
      <c r="D16" s="28"/>
      <c r="E16" s="28"/>
      <c r="F16" s="28"/>
      <c r="G16" s="35">
        <f>ABS(PPMT($E$10/12,1,$E$11,$E$9))</f>
        <v>0</v>
      </c>
      <c r="H16" s="35">
        <f>ABS(PPMT($E$10/12,2,$E$11,$E$9))</f>
        <v>0</v>
      </c>
      <c r="I16" s="35">
        <f>ABS(PPMT($E$10/12,3,$E$11,$E$9))</f>
        <v>0</v>
      </c>
      <c r="J16" s="35">
        <f>ABS(PPMT($E$10/12,4,$E$11,$E$9))</f>
        <v>0</v>
      </c>
      <c r="K16" s="35">
        <f>ABS(PPMT($E$10/12,5,$E$11,$E$9))</f>
        <v>0</v>
      </c>
      <c r="L16" s="35">
        <f>ABS(PPMT($E$10/12,6,$E$11,$E$9))</f>
        <v>0</v>
      </c>
      <c r="M16" s="35">
        <f>ABS(PPMT($E$10/12,7,$E$11,$E$9))</f>
        <v>0</v>
      </c>
      <c r="N16" s="35">
        <f>ABS(PPMT($E$10/12,8,$E$11,$E$9))</f>
        <v>0</v>
      </c>
      <c r="O16" s="35">
        <f>ABS(PPMT($E$10/12,9,$E$11,$E$9))</f>
        <v>0</v>
      </c>
      <c r="P16" s="35">
        <f>ABS(PPMT($E$10/12,10,$E$11,$E$9))</f>
        <v>0</v>
      </c>
      <c r="Q16" s="35">
        <f>ABS(PPMT($E$10/12,11,$E$11,$E$9))</f>
        <v>0</v>
      </c>
      <c r="R16" s="35">
        <f>ABS(PPMT($E$10/12,12,$E$11,$E$9))</f>
        <v>0</v>
      </c>
      <c r="S16" s="35">
        <f>SUM(G16:R16)</f>
        <v>0</v>
      </c>
    </row>
    <row r="17" spans="1:19" ht="12.75" customHeight="1" x14ac:dyDescent="0.2">
      <c r="A17" s="28"/>
      <c r="B17" s="27"/>
      <c r="C17" s="27" t="s">
        <v>78</v>
      </c>
      <c r="D17" s="28"/>
      <c r="E17" s="28"/>
      <c r="F17" s="28"/>
      <c r="G17" s="71">
        <f>$E$9-G16</f>
        <v>0</v>
      </c>
      <c r="H17" s="71">
        <f>G17-H16</f>
        <v>0</v>
      </c>
      <c r="I17" s="71">
        <f t="shared" ref="I17:R17" si="0">H17-I16</f>
        <v>0</v>
      </c>
      <c r="J17" s="71">
        <f t="shared" si="0"/>
        <v>0</v>
      </c>
      <c r="K17" s="71">
        <f t="shared" si="0"/>
        <v>0</v>
      </c>
      <c r="L17" s="71">
        <f t="shared" si="0"/>
        <v>0</v>
      </c>
      <c r="M17" s="71">
        <f t="shared" si="0"/>
        <v>0</v>
      </c>
      <c r="N17" s="71">
        <f t="shared" si="0"/>
        <v>0</v>
      </c>
      <c r="O17" s="71">
        <f t="shared" si="0"/>
        <v>0</v>
      </c>
      <c r="P17" s="71">
        <f t="shared" si="0"/>
        <v>0</v>
      </c>
      <c r="Q17" s="71">
        <f t="shared" si="0"/>
        <v>0</v>
      </c>
      <c r="R17" s="71">
        <f t="shared" si="0"/>
        <v>0</v>
      </c>
      <c r="S17" s="71"/>
    </row>
    <row r="18" spans="1:19" ht="12.75" customHeight="1" x14ac:dyDescent="0.2">
      <c r="A18" s="28"/>
      <c r="B18" s="27" t="s">
        <v>38</v>
      </c>
      <c r="C18" s="27"/>
      <c r="D18" s="28"/>
      <c r="E18" s="28"/>
      <c r="F18" s="28"/>
      <c r="G18" s="71"/>
      <c r="H18" s="71"/>
      <c r="I18" s="71"/>
      <c r="J18" s="71"/>
      <c r="K18" s="71"/>
      <c r="L18" s="71"/>
      <c r="M18" s="71"/>
      <c r="N18" s="71"/>
      <c r="O18" s="71"/>
      <c r="P18" s="71"/>
      <c r="Q18" s="71"/>
      <c r="R18" s="71"/>
      <c r="S18" s="71"/>
    </row>
    <row r="19" spans="1:19" ht="12.75" customHeight="1" x14ac:dyDescent="0.2">
      <c r="A19" s="28"/>
      <c r="B19" s="27"/>
      <c r="C19" s="27" t="s">
        <v>67</v>
      </c>
      <c r="D19" s="28"/>
      <c r="E19" s="28"/>
      <c r="F19" s="28"/>
      <c r="G19" s="35">
        <f>ABS(IPMT($E$10/12,13,$E$11,$E$9))</f>
        <v>0</v>
      </c>
      <c r="H19" s="35">
        <f>ABS(IPMT($E$10/12,14,$E$11,$E$9))</f>
        <v>0</v>
      </c>
      <c r="I19" s="35">
        <f>ABS(IPMT($E$10/12,15,$E$11,$E$9))</f>
        <v>0</v>
      </c>
      <c r="J19" s="35">
        <f>ABS(IPMT($E$10/12,16,$E$11,$E$9))</f>
        <v>0</v>
      </c>
      <c r="K19" s="35">
        <f>ABS(IPMT($E$10/12,17,$E$11,$E$9))</f>
        <v>0</v>
      </c>
      <c r="L19" s="35">
        <f>ABS(IPMT($E$10/12,18,$E$11,$E$9))</f>
        <v>0</v>
      </c>
      <c r="M19" s="35">
        <f>ABS(IPMT($E$10/12,19,$E$11,$E$9))</f>
        <v>0</v>
      </c>
      <c r="N19" s="35">
        <f>ABS(IPMT($E$10/12,20,$E$11,$E$9))</f>
        <v>0</v>
      </c>
      <c r="O19" s="35">
        <f>ABS(IPMT($E$10/12,21,$E$11,$E$9))</f>
        <v>0</v>
      </c>
      <c r="P19" s="35">
        <f>ABS(IPMT($E$10/12,22,$E$11,$E$9))</f>
        <v>0</v>
      </c>
      <c r="Q19" s="35">
        <f>ABS(IPMT($E$10/12,23,$E$11,$E$9))</f>
        <v>0</v>
      </c>
      <c r="R19" s="35">
        <f>ABS(IPMT($E$10/12,24,$E$11,$E$9))</f>
        <v>0</v>
      </c>
      <c r="S19" s="35">
        <f>SUM(G19:R19)</f>
        <v>0</v>
      </c>
    </row>
    <row r="20" spans="1:19" ht="12.75" customHeight="1" x14ac:dyDescent="0.2">
      <c r="A20" s="28"/>
      <c r="B20" s="27"/>
      <c r="C20" s="27" t="s">
        <v>76</v>
      </c>
      <c r="D20" s="28"/>
      <c r="E20" s="28"/>
      <c r="F20" s="28"/>
      <c r="G20" s="35">
        <f>ABS(PPMT($E$10/12,13,$E$11,$E$9))</f>
        <v>0</v>
      </c>
      <c r="H20" s="35">
        <f>ABS(PPMT($E$10/12,14,$E$11,$E$9))</f>
        <v>0</v>
      </c>
      <c r="I20" s="35">
        <f>ABS(PPMT($E$10/12,15,$E$11,$E$9))</f>
        <v>0</v>
      </c>
      <c r="J20" s="35">
        <f>ABS(PPMT($E$10/12,16,$E$11,$E$9))</f>
        <v>0</v>
      </c>
      <c r="K20" s="35">
        <f>ABS(PPMT($E$10/12,17,$E$11,$E$9))</f>
        <v>0</v>
      </c>
      <c r="L20" s="35">
        <f>ABS(PPMT($E$10/12,18,$E$11,$E$9))</f>
        <v>0</v>
      </c>
      <c r="M20" s="35">
        <f>ABS(PPMT($E$10/12,19,$E$11,$E$9))</f>
        <v>0</v>
      </c>
      <c r="N20" s="35">
        <f>ABS(PPMT($E$10/12,20,$E$11,$E$9))</f>
        <v>0</v>
      </c>
      <c r="O20" s="35">
        <f>ABS(PPMT($E$10/12,21,$E$11,$E$9))</f>
        <v>0</v>
      </c>
      <c r="P20" s="35">
        <f>ABS(PPMT($E$10/12,22,$E$11,$E$9))</f>
        <v>0</v>
      </c>
      <c r="Q20" s="35">
        <f>ABS(PPMT($E$10/12,23,$E$11,$E$9))</f>
        <v>0</v>
      </c>
      <c r="R20" s="35">
        <f>ABS(PPMT($E$10/12,24,$E$11,$E$9))</f>
        <v>0</v>
      </c>
      <c r="S20" s="35">
        <f>SUM(G20:R20)</f>
        <v>0</v>
      </c>
    </row>
    <row r="21" spans="1:19" ht="12.75" customHeight="1" x14ac:dyDescent="0.2">
      <c r="A21" s="28"/>
      <c r="B21" s="27"/>
      <c r="C21" s="27" t="s">
        <v>78</v>
      </c>
      <c r="D21" s="28"/>
      <c r="E21" s="28"/>
      <c r="F21" s="28"/>
      <c r="G21" s="71">
        <f>R17-G20</f>
        <v>0</v>
      </c>
      <c r="H21" s="71">
        <f>G21-H20</f>
        <v>0</v>
      </c>
      <c r="I21" s="71">
        <f t="shared" ref="I21:R21" si="1">H21-I20</f>
        <v>0</v>
      </c>
      <c r="J21" s="71">
        <f t="shared" si="1"/>
        <v>0</v>
      </c>
      <c r="K21" s="71">
        <f t="shared" si="1"/>
        <v>0</v>
      </c>
      <c r="L21" s="71">
        <f t="shared" si="1"/>
        <v>0</v>
      </c>
      <c r="M21" s="71">
        <f t="shared" si="1"/>
        <v>0</v>
      </c>
      <c r="N21" s="71">
        <f t="shared" si="1"/>
        <v>0</v>
      </c>
      <c r="O21" s="71">
        <f t="shared" si="1"/>
        <v>0</v>
      </c>
      <c r="P21" s="71">
        <f t="shared" si="1"/>
        <v>0</v>
      </c>
      <c r="Q21" s="71">
        <f t="shared" si="1"/>
        <v>0</v>
      </c>
      <c r="R21" s="71">
        <f t="shared" si="1"/>
        <v>0</v>
      </c>
      <c r="S21" s="71"/>
    </row>
    <row r="22" spans="1:19" ht="12.75" customHeight="1" x14ac:dyDescent="0.2">
      <c r="A22" s="28"/>
      <c r="B22" s="27" t="s">
        <v>29</v>
      </c>
      <c r="C22" s="27"/>
      <c r="D22" s="28"/>
      <c r="E22" s="28"/>
      <c r="F22" s="28"/>
      <c r="G22" s="71"/>
      <c r="H22" s="71"/>
      <c r="I22" s="71"/>
      <c r="J22" s="71"/>
      <c r="K22" s="71"/>
      <c r="L22" s="71"/>
      <c r="M22" s="71"/>
      <c r="N22" s="71"/>
      <c r="O22" s="71"/>
      <c r="P22" s="71"/>
      <c r="Q22" s="71"/>
      <c r="R22" s="71"/>
      <c r="S22" s="71"/>
    </row>
    <row r="23" spans="1:19" ht="12.75" customHeight="1" x14ac:dyDescent="0.2">
      <c r="A23" s="28"/>
      <c r="B23" s="27"/>
      <c r="C23" s="27" t="s">
        <v>67</v>
      </c>
      <c r="D23" s="28"/>
      <c r="E23" s="28"/>
      <c r="F23" s="28"/>
      <c r="G23" s="35">
        <f>ABS(IPMT($E$10/12,25,$E$11,$E$9))</f>
        <v>0</v>
      </c>
      <c r="H23" s="35">
        <f>ABS(IPMT($E$10/12,26,$E$11,$E$9))</f>
        <v>0</v>
      </c>
      <c r="I23" s="35">
        <f>ABS(IPMT($E$10/12,27,$E$11,$E$9))</f>
        <v>0</v>
      </c>
      <c r="J23" s="35">
        <f>ABS(IPMT($E$10/12,28,$E$11,$E$9))</f>
        <v>0</v>
      </c>
      <c r="K23" s="35">
        <f>ABS(IPMT($E$10/12,29,$E$11,$E$9))</f>
        <v>0</v>
      </c>
      <c r="L23" s="35">
        <f>ABS(IPMT($E$10/12,30,$E$11,$E$9))</f>
        <v>0</v>
      </c>
      <c r="M23" s="35">
        <f>ABS(IPMT($E$10/12,31,$E$11,$E$9))</f>
        <v>0</v>
      </c>
      <c r="N23" s="35">
        <f>ABS(IPMT($E$10/12,32,$E$11,$E$9))</f>
        <v>0</v>
      </c>
      <c r="O23" s="35">
        <f>ABS(IPMT($E$10/12,33,$E$11,$E$9))</f>
        <v>0</v>
      </c>
      <c r="P23" s="35">
        <f>ABS(IPMT($E$10/12,34,$E$11,$E$9))</f>
        <v>0</v>
      </c>
      <c r="Q23" s="35">
        <f>ABS(IPMT($E$10/12,35,$E$11,$E$9))</f>
        <v>0</v>
      </c>
      <c r="R23" s="35">
        <f>ABS(IPMT($E$10/12,36,$E$11,$E$9))</f>
        <v>0</v>
      </c>
      <c r="S23" s="35">
        <f>SUM(G23:R23)</f>
        <v>0</v>
      </c>
    </row>
    <row r="24" spans="1:19" ht="12.75" customHeight="1" x14ac:dyDescent="0.2">
      <c r="A24" s="28"/>
      <c r="B24" s="27"/>
      <c r="C24" s="27" t="s">
        <v>76</v>
      </c>
      <c r="D24" s="28"/>
      <c r="E24" s="28"/>
      <c r="F24" s="28"/>
      <c r="G24" s="35">
        <f>ABS(PPMT($E$10/12,25,$E$11,$E$9))</f>
        <v>0</v>
      </c>
      <c r="H24" s="35">
        <f>ABS(PPMT($E$10/12,26,$E$11,$E$9))</f>
        <v>0</v>
      </c>
      <c r="I24" s="35">
        <f>ABS(PPMT($E$10/12,27,$E$11,$E$9))</f>
        <v>0</v>
      </c>
      <c r="J24" s="35">
        <f>ABS(PPMT($E$10/12,28,$E$11,$E$9))</f>
        <v>0</v>
      </c>
      <c r="K24" s="35">
        <f>ABS(PPMT($E$10/12,29,$E$11,$E$9))</f>
        <v>0</v>
      </c>
      <c r="L24" s="35">
        <f>ABS(PPMT($E$10/12,30,$E$11,$E$9))</f>
        <v>0</v>
      </c>
      <c r="M24" s="35">
        <f>ABS(PPMT($E$10/12,31,$E$11,$E$9))</f>
        <v>0</v>
      </c>
      <c r="N24" s="35">
        <f>ABS(PPMT($E$10/12,32,$E$11,$E$9))</f>
        <v>0</v>
      </c>
      <c r="O24" s="35">
        <f>ABS(PPMT($E$10/12,33,$E$11,$E$9))</f>
        <v>0</v>
      </c>
      <c r="P24" s="35">
        <f>ABS(PPMT($E$10/12,34,$E$11,$E$9))</f>
        <v>0</v>
      </c>
      <c r="Q24" s="35">
        <f>ABS(PPMT($E$10/12,35,$E$11,$E$9))</f>
        <v>0</v>
      </c>
      <c r="R24" s="35">
        <f>ABS(PPMT($E$10/12,36,$E$11,$E$9))</f>
        <v>0</v>
      </c>
      <c r="S24" s="35">
        <f>SUM(G24:R24)</f>
        <v>0</v>
      </c>
    </row>
    <row r="25" spans="1:19" ht="12.75" customHeight="1" x14ac:dyDescent="0.2">
      <c r="A25" s="28"/>
      <c r="B25" s="27"/>
      <c r="C25" s="27" t="s">
        <v>78</v>
      </c>
      <c r="D25" s="28"/>
      <c r="E25" s="28"/>
      <c r="F25" s="28"/>
      <c r="G25" s="71">
        <f>R21-G24</f>
        <v>0</v>
      </c>
      <c r="H25" s="71">
        <f>G25-H24</f>
        <v>0</v>
      </c>
      <c r="I25" s="71">
        <f t="shared" ref="I25:R25" si="2">H25-I24</f>
        <v>0</v>
      </c>
      <c r="J25" s="71">
        <f t="shared" si="2"/>
        <v>0</v>
      </c>
      <c r="K25" s="71">
        <f t="shared" si="2"/>
        <v>0</v>
      </c>
      <c r="L25" s="71">
        <f t="shared" si="2"/>
        <v>0</v>
      </c>
      <c r="M25" s="71">
        <f t="shared" si="2"/>
        <v>0</v>
      </c>
      <c r="N25" s="71">
        <f t="shared" si="2"/>
        <v>0</v>
      </c>
      <c r="O25" s="71">
        <f t="shared" si="2"/>
        <v>0</v>
      </c>
      <c r="P25" s="71">
        <f t="shared" si="2"/>
        <v>0</v>
      </c>
      <c r="Q25" s="71">
        <f t="shared" si="2"/>
        <v>0</v>
      </c>
      <c r="R25" s="71">
        <f t="shared" si="2"/>
        <v>0</v>
      </c>
      <c r="S25" s="71"/>
    </row>
    <row r="26" spans="1:19" ht="12.75" customHeight="1" x14ac:dyDescent="0.2">
      <c r="A26" s="28"/>
      <c r="B26" s="27" t="s">
        <v>342</v>
      </c>
      <c r="C26" s="27"/>
      <c r="D26" s="28"/>
      <c r="E26" s="28"/>
      <c r="F26" s="28"/>
      <c r="G26" s="71"/>
      <c r="H26" s="71"/>
      <c r="I26" s="71"/>
      <c r="J26" s="71"/>
      <c r="K26" s="71"/>
      <c r="L26" s="71"/>
      <c r="M26" s="71"/>
      <c r="N26" s="71"/>
      <c r="O26" s="71"/>
      <c r="P26" s="71"/>
      <c r="Q26" s="71"/>
      <c r="R26" s="71"/>
      <c r="S26" s="71"/>
    </row>
    <row r="27" spans="1:19" ht="12.75" customHeight="1" x14ac:dyDescent="0.2">
      <c r="A27" s="28"/>
      <c r="B27" s="27"/>
      <c r="C27" s="27" t="s">
        <v>67</v>
      </c>
      <c r="D27" s="28"/>
      <c r="E27" s="28"/>
      <c r="F27" s="28"/>
      <c r="G27" s="35">
        <f>ABS(IPMT($E$10/12,37,$E$11,$E$9))</f>
        <v>0</v>
      </c>
      <c r="H27" s="35">
        <f>ABS(IPMT($E$10/12,38,$E$11,$E$9))</f>
        <v>0</v>
      </c>
      <c r="I27" s="35">
        <f>ABS(IPMT($E$10/12,39,$E$11,$E$9))</f>
        <v>0</v>
      </c>
      <c r="J27" s="35">
        <f>ABS(IPMT($E$10/12,40,$E$11,$E$9))</f>
        <v>0</v>
      </c>
      <c r="K27" s="35">
        <f>ABS(IPMT($E$10/12,41,$E$11,$E$9))</f>
        <v>0</v>
      </c>
      <c r="L27" s="35">
        <f>ABS(IPMT($E$10/12,42,$E$11,$E$9))</f>
        <v>0</v>
      </c>
      <c r="M27" s="35">
        <f>ABS(IPMT($E$10/12,43,$E$11,$E$9))</f>
        <v>0</v>
      </c>
      <c r="N27" s="35">
        <f>ABS(IPMT($E$10/12,44,$E$11,$E$9))</f>
        <v>0</v>
      </c>
      <c r="O27" s="35">
        <f>ABS(IPMT($E$10/12,45,$E$11,$E$9))</f>
        <v>0</v>
      </c>
      <c r="P27" s="35">
        <f>ABS(IPMT($E$10/12,46,$E$11,$E$9))</f>
        <v>0</v>
      </c>
      <c r="Q27" s="35">
        <f>ABS(IPMT($E$10/12,47,$E$11,$E$9))</f>
        <v>0</v>
      </c>
      <c r="R27" s="35">
        <f>ABS(IPMT($E$10/12,48,$E$11,$E$9))</f>
        <v>0</v>
      </c>
      <c r="S27" s="35">
        <f>SUM(G27:R27)</f>
        <v>0</v>
      </c>
    </row>
    <row r="28" spans="1:19" ht="12.75" customHeight="1" x14ac:dyDescent="0.2">
      <c r="A28" s="28"/>
      <c r="B28" s="27"/>
      <c r="C28" s="27" t="s">
        <v>76</v>
      </c>
      <c r="D28" s="28"/>
      <c r="E28" s="28"/>
      <c r="F28" s="28"/>
      <c r="G28" s="35">
        <f>ABS(PPMT($E$10/12,37,$E$11,$E$9))</f>
        <v>0</v>
      </c>
      <c r="H28" s="35">
        <f>ABS(PPMT($E$10/12,38,$E$11,$E$9))</f>
        <v>0</v>
      </c>
      <c r="I28" s="35">
        <f>ABS(PPMT($E$10/12,39,$E$11,$E$9))</f>
        <v>0</v>
      </c>
      <c r="J28" s="35">
        <f>ABS(PPMT($E$10/12,40,$E$11,$E$9))</f>
        <v>0</v>
      </c>
      <c r="K28" s="35">
        <f>ABS(PPMT($E$10/12,41,$E$11,$E$9))</f>
        <v>0</v>
      </c>
      <c r="L28" s="35">
        <f>ABS(PPMT($E$10/12,42,$E$11,$E$9))</f>
        <v>0</v>
      </c>
      <c r="M28" s="35">
        <f>ABS(PPMT($E$10/12,43,$E$11,$E$9))</f>
        <v>0</v>
      </c>
      <c r="N28" s="35">
        <f>ABS(PPMT($E$10/12,44,$E$11,$E$9))</f>
        <v>0</v>
      </c>
      <c r="O28" s="35">
        <f>ABS(PPMT($E$10/12,45,$E$11,$E$9))</f>
        <v>0</v>
      </c>
      <c r="P28" s="35">
        <f>ABS(PPMT($E$10/12,46,$E$11,$E$9))</f>
        <v>0</v>
      </c>
      <c r="Q28" s="35">
        <f>ABS(PPMT($E$10/12,47,$E$11,$E$9))</f>
        <v>0</v>
      </c>
      <c r="R28" s="35">
        <f>ABS(PPMT($E$10/12,48,$E$11,$E$9))</f>
        <v>0</v>
      </c>
      <c r="S28" s="35">
        <f>SUM(G28:R28)</f>
        <v>0</v>
      </c>
    </row>
    <row r="29" spans="1:19" ht="12.75" customHeight="1" x14ac:dyDescent="0.2">
      <c r="A29" s="28"/>
      <c r="B29" s="27"/>
      <c r="C29" s="27" t="s">
        <v>78</v>
      </c>
      <c r="D29" s="28"/>
      <c r="E29" s="28"/>
      <c r="F29" s="28"/>
      <c r="G29" s="71">
        <f>R25-G28</f>
        <v>0</v>
      </c>
      <c r="H29" s="71">
        <f t="shared" ref="H29:R29" si="3">G29-H28</f>
        <v>0</v>
      </c>
      <c r="I29" s="71">
        <f t="shared" si="3"/>
        <v>0</v>
      </c>
      <c r="J29" s="71">
        <f t="shared" si="3"/>
        <v>0</v>
      </c>
      <c r="K29" s="71">
        <f t="shared" si="3"/>
        <v>0</v>
      </c>
      <c r="L29" s="71">
        <f t="shared" si="3"/>
        <v>0</v>
      </c>
      <c r="M29" s="71">
        <f t="shared" si="3"/>
        <v>0</v>
      </c>
      <c r="N29" s="71">
        <f t="shared" si="3"/>
        <v>0</v>
      </c>
      <c r="O29" s="71">
        <f t="shared" si="3"/>
        <v>0</v>
      </c>
      <c r="P29" s="71">
        <f t="shared" si="3"/>
        <v>0</v>
      </c>
      <c r="Q29" s="71">
        <f t="shared" si="3"/>
        <v>0</v>
      </c>
      <c r="R29" s="71">
        <f t="shared" si="3"/>
        <v>0</v>
      </c>
      <c r="S29" s="71"/>
    </row>
    <row r="30" spans="1:19" ht="12.75" customHeight="1" x14ac:dyDescent="0.2">
      <c r="A30" s="28"/>
      <c r="B30" s="27" t="s">
        <v>343</v>
      </c>
      <c r="C30" s="27"/>
      <c r="D30" s="28"/>
      <c r="E30" s="28"/>
      <c r="F30" s="28"/>
      <c r="G30" s="71"/>
      <c r="H30" s="71"/>
      <c r="I30" s="71"/>
      <c r="J30" s="71"/>
      <c r="K30" s="71"/>
      <c r="L30" s="71"/>
      <c r="M30" s="71"/>
      <c r="N30" s="71"/>
      <c r="O30" s="71"/>
      <c r="P30" s="71"/>
      <c r="Q30" s="71"/>
      <c r="R30" s="71"/>
      <c r="S30" s="71"/>
    </row>
    <row r="31" spans="1:19" ht="12.75" customHeight="1" x14ac:dyDescent="0.2">
      <c r="A31" s="28"/>
      <c r="B31" s="27"/>
      <c r="C31" s="27" t="s">
        <v>67</v>
      </c>
      <c r="D31" s="28"/>
      <c r="E31" s="28"/>
      <c r="F31" s="28"/>
      <c r="G31" s="35">
        <f>ABS(IPMT($E$10/12,49,$E$11,$E$9))</f>
        <v>0</v>
      </c>
      <c r="H31" s="35">
        <f>ABS(IPMT($E$10/12,50,$E$11,$E$9))</f>
        <v>0</v>
      </c>
      <c r="I31" s="35">
        <f>ABS(IPMT($E$10/12,51,$E$11,$E$9))</f>
        <v>0</v>
      </c>
      <c r="J31" s="35">
        <f>ABS(IPMT($E$10/12,52,$E$11,$E$9))</f>
        <v>0</v>
      </c>
      <c r="K31" s="35">
        <f>ABS(IPMT($E$10/12,53,$E$11,$E$9))</f>
        <v>0</v>
      </c>
      <c r="L31" s="35">
        <f>ABS(IPMT($E$10/12,54,$E$11,$E$9))</f>
        <v>0</v>
      </c>
      <c r="M31" s="35">
        <f>ABS(IPMT($E$10/12,55,$E$11,$E$9))</f>
        <v>0</v>
      </c>
      <c r="N31" s="35">
        <f>ABS(IPMT($E$10/12,56,$E$11,$E$9))</f>
        <v>0</v>
      </c>
      <c r="O31" s="35">
        <f>ABS(IPMT($E$10/12,57,$E$11,$E$9))</f>
        <v>0</v>
      </c>
      <c r="P31" s="35">
        <f>ABS(IPMT($E$10/12,58,$E$11,$E$9))</f>
        <v>0</v>
      </c>
      <c r="Q31" s="35">
        <f>ABS(IPMT($E$10/12,59,$E$11,$E$9))</f>
        <v>0</v>
      </c>
      <c r="R31" s="35">
        <f>ABS(IPMT($E$10/12,60,$E$11,$E$9))</f>
        <v>0</v>
      </c>
      <c r="S31" s="35">
        <f>SUM(G31:R31)</f>
        <v>0</v>
      </c>
    </row>
    <row r="32" spans="1:19" ht="12.75" customHeight="1" x14ac:dyDescent="0.2">
      <c r="A32" s="28"/>
      <c r="B32" s="27"/>
      <c r="C32" s="27" t="s">
        <v>76</v>
      </c>
      <c r="D32" s="28"/>
      <c r="E32" s="28"/>
      <c r="F32" s="28"/>
      <c r="G32" s="35">
        <f>ABS(PPMT($E$10/12,49,$E$11,$E$9))</f>
        <v>0</v>
      </c>
      <c r="H32" s="35">
        <f>ABS(PPMT($E$10/12,50,$E$11,$E$9))</f>
        <v>0</v>
      </c>
      <c r="I32" s="35">
        <f>ABS(PPMT($E$10/12,51,$E$11,$E$9))</f>
        <v>0</v>
      </c>
      <c r="J32" s="35">
        <f>ABS(PPMT($E$10/12,52,$E$11,$E$9))</f>
        <v>0</v>
      </c>
      <c r="K32" s="35">
        <f>ABS(PPMT($E$10/12,53,$E$11,$E$9))</f>
        <v>0</v>
      </c>
      <c r="L32" s="35">
        <f>ABS(PPMT($E$10/12,54,$E$11,$E$9))</f>
        <v>0</v>
      </c>
      <c r="M32" s="35">
        <f>ABS(PPMT($E$10/12,55,$E$11,$E$9))</f>
        <v>0</v>
      </c>
      <c r="N32" s="35">
        <f>ABS(PPMT($E$10/12,56,$E$11,$E$9))</f>
        <v>0</v>
      </c>
      <c r="O32" s="35">
        <f>ABS(PPMT($E$10/12,57,$E$11,$E$9))</f>
        <v>0</v>
      </c>
      <c r="P32" s="35">
        <f>ABS(PPMT($E$10/12,58,$E$11,$E$9))</f>
        <v>0</v>
      </c>
      <c r="Q32" s="35">
        <f>ABS(PPMT($E$10/12,59,$E$11,$E$9))</f>
        <v>0</v>
      </c>
      <c r="R32" s="35">
        <f>ABS(PPMT($E$10/12,60,$E$11,$E$9))</f>
        <v>0</v>
      </c>
      <c r="S32" s="35">
        <f>SUM(G32:R32)</f>
        <v>0</v>
      </c>
    </row>
    <row r="33" spans="1:19" ht="12.75" customHeight="1" x14ac:dyDescent="0.2">
      <c r="A33" s="28"/>
      <c r="B33" s="27"/>
      <c r="C33" s="27" t="s">
        <v>78</v>
      </c>
      <c r="D33" s="28"/>
      <c r="E33" s="28"/>
      <c r="F33" s="28"/>
      <c r="G33" s="71">
        <f>R29-G32</f>
        <v>0</v>
      </c>
      <c r="H33" s="71">
        <f t="shared" ref="H33:R33" si="4">G33-H32</f>
        <v>0</v>
      </c>
      <c r="I33" s="71">
        <f t="shared" si="4"/>
        <v>0</v>
      </c>
      <c r="J33" s="71">
        <f t="shared" si="4"/>
        <v>0</v>
      </c>
      <c r="K33" s="71">
        <f t="shared" si="4"/>
        <v>0</v>
      </c>
      <c r="L33" s="71">
        <f t="shared" si="4"/>
        <v>0</v>
      </c>
      <c r="M33" s="71">
        <f t="shared" si="4"/>
        <v>0</v>
      </c>
      <c r="N33" s="71">
        <f t="shared" si="4"/>
        <v>0</v>
      </c>
      <c r="O33" s="71">
        <f t="shared" si="4"/>
        <v>0</v>
      </c>
      <c r="P33" s="71">
        <f t="shared" si="4"/>
        <v>0</v>
      </c>
      <c r="Q33" s="71">
        <f t="shared" si="4"/>
        <v>0</v>
      </c>
      <c r="R33" s="71">
        <f t="shared" si="4"/>
        <v>0</v>
      </c>
      <c r="S33" s="71"/>
    </row>
    <row r="34" spans="1:19" ht="12.75" customHeight="1" x14ac:dyDescent="0.2">
      <c r="A34" s="27" t="s">
        <v>14</v>
      </c>
      <c r="B34" s="27"/>
      <c r="C34" s="27"/>
      <c r="D34" s="28"/>
      <c r="E34" s="28"/>
      <c r="F34" s="28"/>
      <c r="G34" s="28"/>
      <c r="H34" s="28"/>
      <c r="I34" s="28"/>
      <c r="J34" s="28"/>
      <c r="K34" s="28"/>
      <c r="L34" s="28"/>
      <c r="M34" s="28"/>
      <c r="N34" s="28"/>
      <c r="O34" s="28"/>
      <c r="P34" s="28"/>
      <c r="Q34" s="28"/>
      <c r="R34" s="28"/>
      <c r="S34" s="28"/>
    </row>
    <row r="35" spans="1:19" ht="12.75" customHeight="1" x14ac:dyDescent="0.2">
      <c r="A35" s="28"/>
      <c r="B35" s="27" t="s">
        <v>72</v>
      </c>
      <c r="C35" s="27"/>
      <c r="D35" s="28"/>
      <c r="E35" s="395">
        <f>'1. Required Start-Up Funds'!G46</f>
        <v>0</v>
      </c>
      <c r="F35" s="28"/>
      <c r="G35" s="28"/>
      <c r="H35" s="28"/>
      <c r="I35" s="28"/>
      <c r="J35" s="28"/>
      <c r="K35" s="28"/>
      <c r="L35" s="28"/>
      <c r="M35" s="28"/>
      <c r="N35" s="28"/>
      <c r="O35" s="28"/>
      <c r="P35" s="28"/>
      <c r="Q35" s="28"/>
      <c r="R35" s="28"/>
      <c r="S35" s="28"/>
    </row>
    <row r="36" spans="1:19" ht="12.75" customHeight="1" x14ac:dyDescent="0.2">
      <c r="A36" s="28"/>
      <c r="B36" s="27" t="s">
        <v>73</v>
      </c>
      <c r="C36" s="27"/>
      <c r="D36" s="28"/>
      <c r="E36" s="39">
        <f>'1. Required Start-Up Funds'!H46</f>
        <v>0.08</v>
      </c>
      <c r="F36" s="28"/>
      <c r="G36" s="28"/>
      <c r="H36" s="28"/>
      <c r="I36" s="28"/>
      <c r="J36" s="28"/>
      <c r="K36" s="28"/>
      <c r="L36" s="28"/>
      <c r="M36" s="28"/>
      <c r="N36" s="28"/>
      <c r="O36" s="28"/>
      <c r="P36" s="28"/>
      <c r="Q36" s="28"/>
      <c r="R36" s="28"/>
      <c r="S36" s="28"/>
    </row>
    <row r="37" spans="1:19" ht="12.75" customHeight="1" x14ac:dyDescent="0.2">
      <c r="A37" s="28"/>
      <c r="B37" s="27" t="s">
        <v>74</v>
      </c>
      <c r="C37" s="27"/>
      <c r="D37" s="28"/>
      <c r="E37" s="36">
        <f>'1. Required Start-Up Funds'!I46</f>
        <v>240</v>
      </c>
      <c r="F37" s="28"/>
      <c r="G37" s="28"/>
      <c r="H37" s="28"/>
      <c r="I37" s="28"/>
      <c r="J37" s="28"/>
      <c r="K37" s="28"/>
      <c r="L37" s="28"/>
      <c r="M37" s="28"/>
      <c r="N37" s="28"/>
      <c r="O37" s="28"/>
      <c r="P37" s="28"/>
      <c r="Q37" s="28"/>
      <c r="R37" s="28"/>
      <c r="S37" s="28"/>
    </row>
    <row r="38" spans="1:19" ht="12.75" customHeight="1" x14ac:dyDescent="0.2">
      <c r="A38" s="28"/>
      <c r="B38" s="27" t="s">
        <v>77</v>
      </c>
      <c r="C38" s="27"/>
      <c r="D38" s="28"/>
      <c r="E38" s="384">
        <f>ABS(PMT(E36/12,E37,E35))</f>
        <v>0</v>
      </c>
      <c r="F38" s="28"/>
      <c r="G38" s="28"/>
      <c r="H38" s="28"/>
      <c r="I38" s="28"/>
      <c r="J38" s="28"/>
      <c r="K38" s="28"/>
      <c r="L38" s="28"/>
      <c r="M38" s="28"/>
      <c r="N38" s="28"/>
      <c r="O38" s="28"/>
      <c r="P38" s="28"/>
      <c r="Q38" s="28"/>
      <c r="R38" s="28"/>
      <c r="S38" s="28"/>
    </row>
    <row r="39" spans="1:19" ht="12.75" customHeight="1" x14ac:dyDescent="0.2">
      <c r="A39" s="28"/>
      <c r="B39" s="27"/>
      <c r="C39" s="27"/>
      <c r="D39" s="28"/>
      <c r="E39" s="28"/>
      <c r="F39" s="28"/>
      <c r="G39" s="28"/>
      <c r="H39" s="28"/>
      <c r="I39" s="28"/>
      <c r="J39" s="28"/>
      <c r="K39" s="28"/>
      <c r="L39" s="28"/>
      <c r="M39" s="28"/>
      <c r="N39" s="28"/>
      <c r="O39" s="28"/>
      <c r="P39" s="28"/>
      <c r="Q39" s="28"/>
      <c r="R39" s="28"/>
      <c r="S39" s="28"/>
    </row>
    <row r="40" spans="1:19" ht="12.75" customHeight="1" x14ac:dyDescent="0.2">
      <c r="A40" s="28"/>
      <c r="B40" s="27" t="s">
        <v>28</v>
      </c>
      <c r="C40" s="27"/>
      <c r="D40" s="28"/>
      <c r="E40" s="28"/>
      <c r="F40" s="28"/>
      <c r="G40" s="28"/>
      <c r="H40" s="28"/>
      <c r="I40" s="28"/>
      <c r="J40" s="28"/>
      <c r="K40" s="28"/>
      <c r="L40" s="28"/>
      <c r="M40" s="28"/>
      <c r="N40" s="28"/>
      <c r="O40" s="28"/>
      <c r="P40" s="28"/>
      <c r="Q40" s="28"/>
      <c r="R40" s="28"/>
      <c r="S40" s="28"/>
    </row>
    <row r="41" spans="1:19" ht="12.75" customHeight="1" x14ac:dyDescent="0.2">
      <c r="A41" s="28"/>
      <c r="B41" s="27"/>
      <c r="C41" s="27" t="s">
        <v>67</v>
      </c>
      <c r="D41" s="28"/>
      <c r="E41" s="28"/>
      <c r="F41" s="28"/>
      <c r="G41" s="35">
        <f>ABS(IPMT($E$36/12,1,$E$37,$E$35))</f>
        <v>0</v>
      </c>
      <c r="H41" s="35">
        <f>ABS(IPMT($E$36/12,2,$E$37,$E$35))</f>
        <v>0</v>
      </c>
      <c r="I41" s="35">
        <f>ABS(IPMT($E$36/12,3,$E$37,$E$35))</f>
        <v>0</v>
      </c>
      <c r="J41" s="35">
        <f>ABS(IPMT($E$36/12,4,$E$37,$E$35))</f>
        <v>0</v>
      </c>
      <c r="K41" s="35">
        <f>ABS(IPMT($E$36/12,5,$E$37,$E$35))</f>
        <v>0</v>
      </c>
      <c r="L41" s="35">
        <f>ABS(IPMT($E$36/12,6,$E$37,$E$35))</f>
        <v>0</v>
      </c>
      <c r="M41" s="35">
        <f>ABS(IPMT($E$36/12,7,$E$37,$E$35))</f>
        <v>0</v>
      </c>
      <c r="N41" s="35">
        <f>ABS(IPMT($E$36/12,8,$E$37,$E$35))</f>
        <v>0</v>
      </c>
      <c r="O41" s="35">
        <f>ABS(IPMT($E$36/12,9,$E$37,$E$35))</f>
        <v>0</v>
      </c>
      <c r="P41" s="35">
        <f>ABS(IPMT($E$36/12,10,$E$37,$E$35))</f>
        <v>0</v>
      </c>
      <c r="Q41" s="35">
        <f>ABS(IPMT($E$36/12,11,$E$37,$E$35))</f>
        <v>0</v>
      </c>
      <c r="R41" s="35">
        <f>ABS(IPMT($E$36/12,12,$E$37,$E$35))</f>
        <v>0</v>
      </c>
      <c r="S41" s="35">
        <f>SUM(G41:R41)</f>
        <v>0</v>
      </c>
    </row>
    <row r="42" spans="1:19" ht="12.75" customHeight="1" x14ac:dyDescent="0.2">
      <c r="A42" s="28"/>
      <c r="B42" s="27"/>
      <c r="C42" s="27" t="s">
        <v>76</v>
      </c>
      <c r="D42" s="28"/>
      <c r="E42" s="28"/>
      <c r="F42" s="28"/>
      <c r="G42" s="35">
        <f>ABS(PPMT($E$36/12,1,$E$37,$E$35))</f>
        <v>0</v>
      </c>
      <c r="H42" s="35">
        <f>ABS(PPMT($E$36/12,2,$E$37,$E$35))</f>
        <v>0</v>
      </c>
      <c r="I42" s="35">
        <f>ABS(PPMT($E$36/12,3,$E$37,$E$35))</f>
        <v>0</v>
      </c>
      <c r="J42" s="35">
        <f>ABS(PPMT($E$36/12,4,$E$37,$E$35))</f>
        <v>0</v>
      </c>
      <c r="K42" s="35">
        <f>ABS(PPMT($E$36/12,5,$E$37,$E$35))</f>
        <v>0</v>
      </c>
      <c r="L42" s="35">
        <f>ABS(PPMT($E$36/12,6,$E$37,$E$35))</f>
        <v>0</v>
      </c>
      <c r="M42" s="35">
        <f>ABS(PPMT($E$36/12,7,$E$37,$E$35))</f>
        <v>0</v>
      </c>
      <c r="N42" s="35">
        <f>ABS(PPMT($E$36/12,8,$E$37,$E$35))</f>
        <v>0</v>
      </c>
      <c r="O42" s="35">
        <f>ABS(PPMT($E$36/12,9,$E$37,$E$35))</f>
        <v>0</v>
      </c>
      <c r="P42" s="35">
        <f>ABS(PPMT($E$36/12,10,$E$37,$E$35))</f>
        <v>0</v>
      </c>
      <c r="Q42" s="35">
        <f>ABS(PPMT($E$36/12,11,$E$37,$E$35))</f>
        <v>0</v>
      </c>
      <c r="R42" s="35">
        <f>ABS(PPMT($E$36/12,12,$E$37,$E$35))</f>
        <v>0</v>
      </c>
      <c r="S42" s="35">
        <f>SUM(G42:R42)</f>
        <v>0</v>
      </c>
    </row>
    <row r="43" spans="1:19" ht="12.75" customHeight="1" x14ac:dyDescent="0.2">
      <c r="A43" s="28"/>
      <c r="B43" s="27"/>
      <c r="C43" s="27" t="s">
        <v>78</v>
      </c>
      <c r="D43" s="28"/>
      <c r="E43" s="28"/>
      <c r="F43" s="28"/>
      <c r="G43" s="35">
        <f>E35-G42</f>
        <v>0</v>
      </c>
      <c r="H43" s="71">
        <f>G43-H42</f>
        <v>0</v>
      </c>
      <c r="I43" s="71">
        <f t="shared" ref="I43:R43" si="5">H43-I42</f>
        <v>0</v>
      </c>
      <c r="J43" s="71">
        <f t="shared" si="5"/>
        <v>0</v>
      </c>
      <c r="K43" s="71">
        <f t="shared" si="5"/>
        <v>0</v>
      </c>
      <c r="L43" s="71">
        <f t="shared" si="5"/>
        <v>0</v>
      </c>
      <c r="M43" s="71">
        <f t="shared" si="5"/>
        <v>0</v>
      </c>
      <c r="N43" s="71">
        <f t="shared" si="5"/>
        <v>0</v>
      </c>
      <c r="O43" s="71">
        <f t="shared" si="5"/>
        <v>0</v>
      </c>
      <c r="P43" s="71">
        <f t="shared" si="5"/>
        <v>0</v>
      </c>
      <c r="Q43" s="71">
        <f t="shared" si="5"/>
        <v>0</v>
      </c>
      <c r="R43" s="71">
        <f t="shared" si="5"/>
        <v>0</v>
      </c>
      <c r="S43" s="71"/>
    </row>
    <row r="44" spans="1:19" ht="12.75" customHeight="1" x14ac:dyDescent="0.2">
      <c r="A44" s="28"/>
      <c r="B44" s="27" t="s">
        <v>38</v>
      </c>
      <c r="C44" s="27"/>
      <c r="D44" s="28"/>
      <c r="E44" s="28"/>
      <c r="F44" s="28"/>
      <c r="G44" s="28"/>
      <c r="H44" s="28"/>
      <c r="I44" s="28"/>
      <c r="J44" s="28"/>
      <c r="K44" s="28"/>
      <c r="L44" s="28"/>
      <c r="M44" s="28"/>
      <c r="N44" s="28"/>
      <c r="O44" s="28"/>
      <c r="P44" s="28"/>
      <c r="Q44" s="28"/>
      <c r="R44" s="28"/>
      <c r="S44" s="28"/>
    </row>
    <row r="45" spans="1:19" ht="12.75" customHeight="1" x14ac:dyDescent="0.2">
      <c r="A45" s="28"/>
      <c r="B45" s="27"/>
      <c r="C45" s="27" t="s">
        <v>67</v>
      </c>
      <c r="D45" s="28"/>
      <c r="E45" s="28"/>
      <c r="F45" s="28"/>
      <c r="G45" s="35">
        <f>ABS(IPMT($E$36/12,13,$E$37,$E$35))</f>
        <v>0</v>
      </c>
      <c r="H45" s="35">
        <f>ABS(IPMT($E$36/12,14,$E$37,$E$35))</f>
        <v>0</v>
      </c>
      <c r="I45" s="35">
        <f>ABS(IPMT($E$36/12,15,$E$37,$E$35))</f>
        <v>0</v>
      </c>
      <c r="J45" s="35">
        <f>ABS(IPMT($E$36/12,16,$E$37,$E$35))</f>
        <v>0</v>
      </c>
      <c r="K45" s="35">
        <f>ABS(IPMT($E$36/12,17,$E$37,$E$35))</f>
        <v>0</v>
      </c>
      <c r="L45" s="35">
        <f>ABS(IPMT($E$36/12,18,$E$37,$E$35))</f>
        <v>0</v>
      </c>
      <c r="M45" s="35">
        <f>ABS(IPMT($E$36/12,19,$E$37,$E$35))</f>
        <v>0</v>
      </c>
      <c r="N45" s="35">
        <f>ABS(IPMT($E$36/12,20,$E$37,$E$35))</f>
        <v>0</v>
      </c>
      <c r="O45" s="35">
        <f>ABS(IPMT($E$36/12,21,$E$37,$E$35))</f>
        <v>0</v>
      </c>
      <c r="P45" s="35">
        <f>ABS(IPMT($E$36/12,22,$E$37,$E$35))</f>
        <v>0</v>
      </c>
      <c r="Q45" s="35">
        <f>ABS(IPMT($E$36/12,23,$E$37,$E$35))</f>
        <v>0</v>
      </c>
      <c r="R45" s="35">
        <f>ABS(IPMT($E$36/12,24,$E$37,$E$35))</f>
        <v>0</v>
      </c>
      <c r="S45" s="35">
        <f>SUM(G45:R45)</f>
        <v>0</v>
      </c>
    </row>
    <row r="46" spans="1:19" ht="12.75" customHeight="1" x14ac:dyDescent="0.2">
      <c r="A46" s="28"/>
      <c r="B46" s="27"/>
      <c r="C46" s="27" t="s">
        <v>76</v>
      </c>
      <c r="D46" s="28"/>
      <c r="E46" s="28"/>
      <c r="F46" s="28"/>
      <c r="G46" s="35">
        <f>ABS(PPMT($E$36/12,13,$E$37,$E$35))</f>
        <v>0</v>
      </c>
      <c r="H46" s="35">
        <f>ABS(PPMT($E$36/12,14,$E$37,$E$35))</f>
        <v>0</v>
      </c>
      <c r="I46" s="35">
        <f>ABS(PPMT($E$36/12,15,$E$37,$E$35))</f>
        <v>0</v>
      </c>
      <c r="J46" s="35">
        <f>ABS(PPMT($E$36/12,16,$E$37,$E$35))</f>
        <v>0</v>
      </c>
      <c r="K46" s="35">
        <f>ABS(PPMT($E$36/12,17,$E$37,$E$35))</f>
        <v>0</v>
      </c>
      <c r="L46" s="35">
        <f>ABS(PPMT($E$36/12,18,$E$37,$E$35))</f>
        <v>0</v>
      </c>
      <c r="M46" s="35">
        <f>ABS(PPMT($E$36/12,19,$E$37,$E$35))</f>
        <v>0</v>
      </c>
      <c r="N46" s="35">
        <f>ABS(PPMT($E$36/12,20,$E$37,$E$35))</f>
        <v>0</v>
      </c>
      <c r="O46" s="35">
        <f>ABS(PPMT($E$36/12,21,$E$37,$E$35))</f>
        <v>0</v>
      </c>
      <c r="P46" s="35">
        <f>ABS(PPMT($E$36/12,22,$E$37,$E$35))</f>
        <v>0</v>
      </c>
      <c r="Q46" s="35">
        <f>ABS(PPMT($E$36/12,23,$E$37,$E$35))</f>
        <v>0</v>
      </c>
      <c r="R46" s="35">
        <f>ABS(PPMT($E$36/12,24,$E$37,$E$35))</f>
        <v>0</v>
      </c>
      <c r="S46" s="35">
        <f>SUM(G46:R46)</f>
        <v>0</v>
      </c>
    </row>
    <row r="47" spans="1:19" ht="12.75" customHeight="1" x14ac:dyDescent="0.2">
      <c r="A47" s="28"/>
      <c r="B47" s="27"/>
      <c r="C47" s="27" t="s">
        <v>78</v>
      </c>
      <c r="D47" s="28"/>
      <c r="E47" s="28"/>
      <c r="F47" s="28"/>
      <c r="G47" s="71">
        <f>R43-G46</f>
        <v>0</v>
      </c>
      <c r="H47" s="104">
        <f>G47-H46</f>
        <v>0</v>
      </c>
      <c r="I47" s="104">
        <f t="shared" ref="I47:R47" si="6">H47-I46</f>
        <v>0</v>
      </c>
      <c r="J47" s="104">
        <f t="shared" si="6"/>
        <v>0</v>
      </c>
      <c r="K47" s="104">
        <f t="shared" si="6"/>
        <v>0</v>
      </c>
      <c r="L47" s="104">
        <f t="shared" si="6"/>
        <v>0</v>
      </c>
      <c r="M47" s="104">
        <f t="shared" si="6"/>
        <v>0</v>
      </c>
      <c r="N47" s="104">
        <f t="shared" si="6"/>
        <v>0</v>
      </c>
      <c r="O47" s="104">
        <f t="shared" si="6"/>
        <v>0</v>
      </c>
      <c r="P47" s="104">
        <f t="shared" si="6"/>
        <v>0</v>
      </c>
      <c r="Q47" s="104">
        <f t="shared" si="6"/>
        <v>0</v>
      </c>
      <c r="R47" s="104">
        <f t="shared" si="6"/>
        <v>0</v>
      </c>
      <c r="S47" s="28"/>
    </row>
    <row r="48" spans="1:19" ht="12.75" customHeight="1" x14ac:dyDescent="0.2">
      <c r="A48" s="28"/>
      <c r="B48" s="27" t="s">
        <v>29</v>
      </c>
      <c r="C48" s="27"/>
      <c r="D48" s="28"/>
      <c r="E48" s="28"/>
      <c r="F48" s="28"/>
      <c r="G48" s="28"/>
      <c r="H48" s="28"/>
      <c r="I48" s="28"/>
      <c r="J48" s="28"/>
      <c r="K48" s="28"/>
      <c r="L48" s="28"/>
      <c r="M48" s="28"/>
      <c r="N48" s="28"/>
      <c r="O48" s="28"/>
      <c r="P48" s="28"/>
      <c r="Q48" s="28"/>
      <c r="R48" s="28"/>
      <c r="S48" s="28"/>
    </row>
    <row r="49" spans="1:19" ht="12.75" customHeight="1" x14ac:dyDescent="0.2">
      <c r="A49" s="28"/>
      <c r="B49" s="27"/>
      <c r="C49" s="27" t="s">
        <v>67</v>
      </c>
      <c r="D49" s="28"/>
      <c r="E49" s="28"/>
      <c r="F49" s="28"/>
      <c r="G49" s="35">
        <f>ABS(IPMT($E$36/12,25,$E$37,$E$35))</f>
        <v>0</v>
      </c>
      <c r="H49" s="35">
        <f>ABS(IPMT($E$36/12,26,$E$37,$E$35))</f>
        <v>0</v>
      </c>
      <c r="I49" s="35">
        <f>ABS(IPMT($E$36/12,27,$E$37,$E$35))</f>
        <v>0</v>
      </c>
      <c r="J49" s="35">
        <f>ABS(IPMT($E$36/12,28,$E$37,$E$35))</f>
        <v>0</v>
      </c>
      <c r="K49" s="35">
        <f>ABS(IPMT($E$36/12,29,$E$37,$E$35))</f>
        <v>0</v>
      </c>
      <c r="L49" s="35">
        <f>ABS(IPMT($E$36/12,30,$E$37,$E$35))</f>
        <v>0</v>
      </c>
      <c r="M49" s="35">
        <f>ABS(IPMT($E$36/12,31,$E$37,$E$35))</f>
        <v>0</v>
      </c>
      <c r="N49" s="35">
        <f>ABS(IPMT($E$36/12,32,$E$37,$E$35))</f>
        <v>0</v>
      </c>
      <c r="O49" s="35">
        <f>ABS(IPMT($E$36/12,33,$E$37,$E$35))</f>
        <v>0</v>
      </c>
      <c r="P49" s="35">
        <f>ABS(IPMT($E$36/12,34,$E$37,$E$35))</f>
        <v>0</v>
      </c>
      <c r="Q49" s="35">
        <f>ABS(IPMT($E$36/12,35,$E$37,$E$35))</f>
        <v>0</v>
      </c>
      <c r="R49" s="35">
        <f>ABS(IPMT($E$36/12,36,$E$37,$E$35))</f>
        <v>0</v>
      </c>
      <c r="S49" s="35">
        <f>SUM(G49:R49)</f>
        <v>0</v>
      </c>
    </row>
    <row r="50" spans="1:19" ht="12.75" customHeight="1" x14ac:dyDescent="0.2">
      <c r="A50" s="28"/>
      <c r="B50" s="27"/>
      <c r="C50" s="27" t="s">
        <v>76</v>
      </c>
      <c r="D50" s="28"/>
      <c r="E50" s="28"/>
      <c r="F50" s="28"/>
      <c r="G50" s="35">
        <f>ABS(PPMT($E$36/12,25,$E$37,$E$35))</f>
        <v>0</v>
      </c>
      <c r="H50" s="35">
        <f>ABS(PPMT($E$36/12,26,$E$37,$E$35))</f>
        <v>0</v>
      </c>
      <c r="I50" s="35">
        <f>ABS(PPMT($E$36/12,27,$E$37,$E$35))</f>
        <v>0</v>
      </c>
      <c r="J50" s="35">
        <f>ABS(PPMT($E$36/12,28,$E$37,$E$35))</f>
        <v>0</v>
      </c>
      <c r="K50" s="35">
        <f>ABS(PPMT($E$36/12,29,$E$37,$E$35))</f>
        <v>0</v>
      </c>
      <c r="L50" s="35">
        <f>ABS(PPMT($E$36/12,30,$E$37,$E$35))</f>
        <v>0</v>
      </c>
      <c r="M50" s="35">
        <f>ABS(PPMT($E$36/12,31,$E$37,$E$35))</f>
        <v>0</v>
      </c>
      <c r="N50" s="35">
        <f>ABS(PPMT($E$36/12,32,$E$37,$E$35))</f>
        <v>0</v>
      </c>
      <c r="O50" s="35">
        <f>ABS(PPMT($E$36/12,33,$E$37,$E$35))</f>
        <v>0</v>
      </c>
      <c r="P50" s="35">
        <f>ABS(PPMT($E$36/12,34,$E$37,$E$35))</f>
        <v>0</v>
      </c>
      <c r="Q50" s="35">
        <f>ABS(PPMT($E$36/12,35,$E$37,$E$35))</f>
        <v>0</v>
      </c>
      <c r="R50" s="35">
        <f>ABS(PPMT($E$36/12,36,$E$37,$E$35))</f>
        <v>0</v>
      </c>
      <c r="S50" s="35">
        <f>SUM(G50:R50)</f>
        <v>0</v>
      </c>
    </row>
    <row r="51" spans="1:19" ht="12.75" customHeight="1" x14ac:dyDescent="0.2">
      <c r="A51" s="28"/>
      <c r="B51" s="27"/>
      <c r="C51" s="27" t="s">
        <v>78</v>
      </c>
      <c r="D51" s="28"/>
      <c r="E51" s="28"/>
      <c r="F51" s="28"/>
      <c r="G51" s="71">
        <f>R47-G50</f>
        <v>0</v>
      </c>
      <c r="H51" s="71">
        <f>G51-H50</f>
        <v>0</v>
      </c>
      <c r="I51" s="71">
        <f t="shared" ref="I51:R51" si="7">H51-I50</f>
        <v>0</v>
      </c>
      <c r="J51" s="71">
        <f t="shared" si="7"/>
        <v>0</v>
      </c>
      <c r="K51" s="71">
        <f t="shared" si="7"/>
        <v>0</v>
      </c>
      <c r="L51" s="71">
        <f t="shared" si="7"/>
        <v>0</v>
      </c>
      <c r="M51" s="71">
        <f t="shared" si="7"/>
        <v>0</v>
      </c>
      <c r="N51" s="71">
        <f t="shared" si="7"/>
        <v>0</v>
      </c>
      <c r="O51" s="71">
        <f t="shared" si="7"/>
        <v>0</v>
      </c>
      <c r="P51" s="71">
        <f t="shared" si="7"/>
        <v>0</v>
      </c>
      <c r="Q51" s="71">
        <f t="shared" si="7"/>
        <v>0</v>
      </c>
      <c r="R51" s="71">
        <f t="shared" si="7"/>
        <v>0</v>
      </c>
      <c r="S51" s="28"/>
    </row>
    <row r="52" spans="1:19" ht="12.75" customHeight="1" x14ac:dyDescent="0.2">
      <c r="A52" s="28"/>
      <c r="B52" s="27"/>
      <c r="C52" s="27"/>
      <c r="D52" s="28"/>
      <c r="E52" s="28"/>
      <c r="F52" s="28"/>
      <c r="G52" s="28"/>
      <c r="H52" s="28"/>
      <c r="I52" s="28"/>
      <c r="J52" s="28"/>
      <c r="K52" s="28"/>
      <c r="L52" s="28"/>
      <c r="M52" s="28"/>
      <c r="N52" s="28"/>
      <c r="O52" s="28"/>
      <c r="P52" s="28"/>
      <c r="Q52" s="28"/>
      <c r="R52" s="28"/>
      <c r="S52" s="28"/>
    </row>
    <row r="53" spans="1:19" ht="12.75" customHeight="1" x14ac:dyDescent="0.2">
      <c r="A53" s="28"/>
      <c r="B53" s="27"/>
      <c r="C53" s="27"/>
      <c r="D53" s="28"/>
      <c r="E53" s="28"/>
      <c r="F53" s="28"/>
      <c r="G53" s="28"/>
      <c r="H53" s="28"/>
      <c r="I53" s="28"/>
      <c r="J53" s="28"/>
      <c r="K53" s="28"/>
      <c r="L53" s="28"/>
      <c r="M53" s="28"/>
      <c r="N53" s="28"/>
      <c r="O53" s="28"/>
      <c r="P53" s="28"/>
      <c r="Q53" s="28"/>
      <c r="R53" s="28"/>
      <c r="S53" s="28"/>
    </row>
    <row r="54" spans="1:19" ht="12.75" customHeight="1" x14ac:dyDescent="0.2">
      <c r="A54" s="27" t="s">
        <v>194</v>
      </c>
      <c r="B54" s="27"/>
      <c r="C54" s="27"/>
      <c r="D54" s="28"/>
      <c r="E54" s="28"/>
      <c r="F54" s="28"/>
      <c r="G54" s="28"/>
      <c r="H54" s="28"/>
      <c r="I54" s="28"/>
      <c r="J54" s="28"/>
      <c r="K54" s="28"/>
      <c r="L54" s="28"/>
      <c r="M54" s="28"/>
      <c r="N54" s="28"/>
      <c r="O54" s="28"/>
      <c r="P54" s="28"/>
      <c r="Q54" s="28"/>
      <c r="R54" s="28"/>
      <c r="S54" s="28"/>
    </row>
    <row r="55" spans="1:19" ht="12.75" customHeight="1" x14ac:dyDescent="0.2">
      <c r="A55" s="28"/>
      <c r="B55" s="27" t="s">
        <v>72</v>
      </c>
      <c r="C55" s="27"/>
      <c r="D55" s="28"/>
      <c r="E55" s="395">
        <f>'1. Required Start-Up Funds'!G47</f>
        <v>0</v>
      </c>
      <c r="F55" s="28"/>
      <c r="G55" s="28"/>
      <c r="H55" s="28"/>
      <c r="I55" s="28"/>
      <c r="J55" s="28"/>
      <c r="K55" s="28"/>
      <c r="L55" s="28"/>
      <c r="M55" s="28"/>
      <c r="N55" s="28"/>
      <c r="O55" s="28"/>
      <c r="P55" s="28"/>
      <c r="Q55" s="28"/>
      <c r="R55" s="28"/>
      <c r="S55" s="28"/>
    </row>
    <row r="56" spans="1:19" ht="12.75" customHeight="1" x14ac:dyDescent="0.2">
      <c r="A56" s="28"/>
      <c r="B56" s="27" t="s">
        <v>73</v>
      </c>
      <c r="C56" s="27"/>
      <c r="D56" s="28"/>
      <c r="E56" s="39">
        <f>'1. Required Start-Up Funds'!H47</f>
        <v>7.0000000000000007E-2</v>
      </c>
      <c r="F56" s="28"/>
      <c r="G56" s="28"/>
      <c r="H56" s="28"/>
      <c r="I56" s="28"/>
      <c r="J56" s="28"/>
      <c r="K56" s="28"/>
      <c r="L56" s="28"/>
      <c r="M56" s="28"/>
      <c r="N56" s="28"/>
      <c r="O56" s="28"/>
      <c r="P56" s="28"/>
      <c r="Q56" s="28"/>
      <c r="R56" s="28"/>
      <c r="S56" s="28"/>
    </row>
    <row r="57" spans="1:19" ht="12.75" customHeight="1" x14ac:dyDescent="0.2">
      <c r="A57" s="28"/>
      <c r="B57" s="27" t="s">
        <v>74</v>
      </c>
      <c r="C57" s="27"/>
      <c r="D57" s="28"/>
      <c r="E57" s="36">
        <f>'1. Required Start-Up Funds'!I47</f>
        <v>60</v>
      </c>
      <c r="F57" s="28"/>
      <c r="G57" s="28"/>
      <c r="H57" s="28"/>
      <c r="I57" s="28"/>
      <c r="J57" s="28"/>
      <c r="K57" s="28"/>
      <c r="L57" s="28"/>
      <c r="M57" s="28"/>
      <c r="N57" s="28"/>
      <c r="O57" s="28"/>
      <c r="P57" s="28"/>
      <c r="Q57" s="28"/>
      <c r="R57" s="28"/>
      <c r="S57" s="28"/>
    </row>
    <row r="58" spans="1:19" ht="12.75" customHeight="1" x14ac:dyDescent="0.2">
      <c r="A58" s="28"/>
      <c r="B58" s="27" t="s">
        <v>77</v>
      </c>
      <c r="C58" s="27"/>
      <c r="D58" s="28"/>
      <c r="E58" s="384">
        <f>ABS(PMT(E56/12,E57,E55))</f>
        <v>0</v>
      </c>
      <c r="F58" s="28"/>
      <c r="G58" s="28"/>
      <c r="H58" s="28"/>
      <c r="I58" s="28"/>
      <c r="J58" s="28"/>
      <c r="K58" s="28"/>
      <c r="L58" s="28"/>
      <c r="M58" s="28"/>
      <c r="N58" s="28"/>
      <c r="O58" s="28"/>
      <c r="P58" s="28"/>
      <c r="Q58" s="28"/>
      <c r="R58" s="28"/>
      <c r="S58" s="28"/>
    </row>
    <row r="59" spans="1:19" ht="12.75" customHeight="1" x14ac:dyDescent="0.2">
      <c r="A59" s="28"/>
      <c r="B59" s="27"/>
      <c r="C59" s="27"/>
      <c r="D59" s="28"/>
      <c r="E59" s="28"/>
      <c r="F59" s="28"/>
      <c r="G59" s="28"/>
      <c r="H59" s="28"/>
      <c r="I59" s="28"/>
      <c r="J59" s="28"/>
      <c r="K59" s="28"/>
      <c r="L59" s="28"/>
      <c r="M59" s="28"/>
      <c r="N59" s="28"/>
      <c r="O59" s="28"/>
      <c r="P59" s="28"/>
      <c r="Q59" s="28"/>
      <c r="R59" s="28"/>
      <c r="S59" s="28"/>
    </row>
    <row r="60" spans="1:19" x14ac:dyDescent="0.2">
      <c r="A60" s="28"/>
      <c r="B60" s="27" t="s">
        <v>28</v>
      </c>
      <c r="C60" s="27"/>
      <c r="D60" s="28"/>
      <c r="E60" s="28"/>
      <c r="F60" s="28"/>
      <c r="G60" s="28"/>
      <c r="H60" s="28"/>
      <c r="I60" s="28"/>
      <c r="J60" s="28"/>
      <c r="K60" s="28"/>
      <c r="L60" s="28"/>
      <c r="M60" s="28"/>
      <c r="N60" s="28"/>
      <c r="O60" s="28"/>
      <c r="P60" s="28"/>
      <c r="Q60" s="28"/>
      <c r="R60" s="28"/>
      <c r="S60" s="28"/>
    </row>
    <row r="61" spans="1:19" x14ac:dyDescent="0.2">
      <c r="A61" s="28"/>
      <c r="B61" s="27"/>
      <c r="C61" s="27" t="s">
        <v>67</v>
      </c>
      <c r="D61" s="28"/>
      <c r="E61" s="28"/>
      <c r="F61" s="28"/>
      <c r="G61" s="35">
        <f>ABS(IPMT($E$56/12,1,$E$57,$E$55))</f>
        <v>0</v>
      </c>
      <c r="H61" s="35">
        <f>ABS(IPMT($E$56/12,2,$E$57,$E$55))</f>
        <v>0</v>
      </c>
      <c r="I61" s="35">
        <f>ABS(IPMT($E$56/12,3,$E$57,$E$55))</f>
        <v>0</v>
      </c>
      <c r="J61" s="35">
        <f>ABS(IPMT($E$56/12,4,$E$57,$E$55))</f>
        <v>0</v>
      </c>
      <c r="K61" s="35">
        <f>ABS(IPMT($E$56/12,5,$E$57,$E$55))</f>
        <v>0</v>
      </c>
      <c r="L61" s="35">
        <f>ABS(IPMT($E$56/12,6,$E$57,$E$55))</f>
        <v>0</v>
      </c>
      <c r="M61" s="35">
        <f>ABS(IPMT($E$56/12,7,$E$57,$E$55))</f>
        <v>0</v>
      </c>
      <c r="N61" s="35">
        <f>ABS(IPMT($E$56/12,8,$E$57,$E$55))</f>
        <v>0</v>
      </c>
      <c r="O61" s="35">
        <f>ABS(IPMT($E$56/12,9,$E$57,$E$55))</f>
        <v>0</v>
      </c>
      <c r="P61" s="35">
        <f>ABS(IPMT($E$56/12,10,$E$57,$E$55))</f>
        <v>0</v>
      </c>
      <c r="Q61" s="35">
        <f>ABS(IPMT($E$56/12,11,$E$57,$E$55))</f>
        <v>0</v>
      </c>
      <c r="R61" s="35">
        <f>ABS(IPMT($E$56/12,12,$E$57,$E$55))</f>
        <v>0</v>
      </c>
      <c r="S61" s="35">
        <f>SUM(G61:R61)</f>
        <v>0</v>
      </c>
    </row>
    <row r="62" spans="1:19" x14ac:dyDescent="0.2">
      <c r="A62" s="28"/>
      <c r="B62" s="27"/>
      <c r="C62" s="27" t="s">
        <v>76</v>
      </c>
      <c r="D62" s="28"/>
      <c r="E62" s="28"/>
      <c r="F62" s="28"/>
      <c r="G62" s="35">
        <f>ABS(PPMT($E$56/12,1,$E$57,$E$55))</f>
        <v>0</v>
      </c>
      <c r="H62" s="35">
        <f>ABS(PPMT($E$56/12,2,$E$57,$E$55))</f>
        <v>0</v>
      </c>
      <c r="I62" s="35">
        <f>ABS(PPMT($E$56/12,3,$E$57,$E$55))</f>
        <v>0</v>
      </c>
      <c r="J62" s="35">
        <f>ABS(PPMT($E$56/12,4,$E$57,$E$55))</f>
        <v>0</v>
      </c>
      <c r="K62" s="35">
        <f>ABS(PPMT($E$56/12,5,$E$57,$E$55))</f>
        <v>0</v>
      </c>
      <c r="L62" s="35">
        <f>ABS(PPMT($E$56/12,6,$E$57,$E$55))</f>
        <v>0</v>
      </c>
      <c r="M62" s="35">
        <f>ABS(PPMT($E$56/12,7,$E$57,$E$55))</f>
        <v>0</v>
      </c>
      <c r="N62" s="35">
        <f>ABS(PPMT($E$56/12,8,$E$57,$E$55))</f>
        <v>0</v>
      </c>
      <c r="O62" s="35">
        <f>ABS(PPMT($E$56/12,9,$E$57,$E$55))</f>
        <v>0</v>
      </c>
      <c r="P62" s="35">
        <f>ABS(PPMT($E$56/12,10,$E$57,$E$55))</f>
        <v>0</v>
      </c>
      <c r="Q62" s="35">
        <f>ABS(PPMT($E$56/12,11,$E$57,$E$55))</f>
        <v>0</v>
      </c>
      <c r="R62" s="35">
        <f>ABS(PPMT($E$56/12,12,$E$57,$E$55))</f>
        <v>0</v>
      </c>
      <c r="S62" s="35">
        <f>SUM(G62:R62)</f>
        <v>0</v>
      </c>
    </row>
    <row r="63" spans="1:19" x14ac:dyDescent="0.2">
      <c r="A63" s="28"/>
      <c r="B63" s="27"/>
      <c r="C63" s="27" t="s">
        <v>78</v>
      </c>
      <c r="D63" s="28"/>
      <c r="E63" s="28"/>
      <c r="F63" s="28"/>
      <c r="G63" s="35">
        <f>E55-G62</f>
        <v>0</v>
      </c>
      <c r="H63" s="71">
        <f t="shared" ref="H63:R63" si="8">G63-H62</f>
        <v>0</v>
      </c>
      <c r="I63" s="71">
        <f t="shared" si="8"/>
        <v>0</v>
      </c>
      <c r="J63" s="71">
        <f t="shared" si="8"/>
        <v>0</v>
      </c>
      <c r="K63" s="71">
        <f t="shared" si="8"/>
        <v>0</v>
      </c>
      <c r="L63" s="71">
        <f t="shared" si="8"/>
        <v>0</v>
      </c>
      <c r="M63" s="71">
        <f t="shared" si="8"/>
        <v>0</v>
      </c>
      <c r="N63" s="71">
        <f t="shared" si="8"/>
        <v>0</v>
      </c>
      <c r="O63" s="71">
        <f t="shared" si="8"/>
        <v>0</v>
      </c>
      <c r="P63" s="71">
        <f t="shared" si="8"/>
        <v>0</v>
      </c>
      <c r="Q63" s="71">
        <f t="shared" si="8"/>
        <v>0</v>
      </c>
      <c r="R63" s="71">
        <f t="shared" si="8"/>
        <v>0</v>
      </c>
      <c r="S63" s="71"/>
    </row>
    <row r="64" spans="1:19" x14ac:dyDescent="0.2">
      <c r="A64" s="28"/>
      <c r="B64" s="27" t="s">
        <v>38</v>
      </c>
      <c r="C64" s="27"/>
      <c r="D64" s="28"/>
      <c r="E64" s="28"/>
      <c r="F64" s="28"/>
      <c r="G64" s="28"/>
      <c r="H64" s="28"/>
      <c r="I64" s="28"/>
      <c r="J64" s="28"/>
      <c r="K64" s="28"/>
      <c r="L64" s="28"/>
      <c r="M64" s="28"/>
      <c r="N64" s="28"/>
      <c r="O64" s="28"/>
      <c r="P64" s="28"/>
      <c r="Q64" s="28"/>
      <c r="R64" s="28"/>
      <c r="S64" s="28"/>
    </row>
    <row r="65" spans="1:19" x14ac:dyDescent="0.2">
      <c r="A65" s="28"/>
      <c r="B65" s="27"/>
      <c r="C65" s="27" t="s">
        <v>67</v>
      </c>
      <c r="D65" s="28"/>
      <c r="E65" s="28"/>
      <c r="F65" s="28"/>
      <c r="G65" s="35">
        <f>ABS(IPMT($E$56/12,13,$E$57,$E$55))</f>
        <v>0</v>
      </c>
      <c r="H65" s="35">
        <f>ABS(IPMT($E$56/12,14,$E$57,$E$55))</f>
        <v>0</v>
      </c>
      <c r="I65" s="35">
        <f>ABS(IPMT($E$56/12,15,$E$57,$E$55))</f>
        <v>0</v>
      </c>
      <c r="J65" s="35">
        <f>ABS(IPMT($E$56/12,16,$E$57,$E$55))</f>
        <v>0</v>
      </c>
      <c r="K65" s="35">
        <f>ABS(IPMT($E$56/12,17,$E$57,$E$55))</f>
        <v>0</v>
      </c>
      <c r="L65" s="35">
        <f>ABS(IPMT($E$56/12,18,$E$57,$E$55))</f>
        <v>0</v>
      </c>
      <c r="M65" s="35">
        <f>ABS(IPMT($E$56/12,19,$E$57,$E$55))</f>
        <v>0</v>
      </c>
      <c r="N65" s="35">
        <f>ABS(IPMT($E$56/12,20,$E$57,$E$55))</f>
        <v>0</v>
      </c>
      <c r="O65" s="35">
        <f>ABS(IPMT($E$56/12,21,$E$57,$E$55))</f>
        <v>0</v>
      </c>
      <c r="P65" s="35">
        <f>ABS(IPMT($E$56/12,22,$E$57,$E$55))</f>
        <v>0</v>
      </c>
      <c r="Q65" s="35">
        <f>ABS(IPMT($E$56/12,23,$E$57,$E$55))</f>
        <v>0</v>
      </c>
      <c r="R65" s="35">
        <f>ABS(IPMT($E$56/12,24,$E$57,$E$55))</f>
        <v>0</v>
      </c>
      <c r="S65" s="35">
        <f>SUM(G65:R65)</f>
        <v>0</v>
      </c>
    </row>
    <row r="66" spans="1:19" x14ac:dyDescent="0.2">
      <c r="A66" s="28"/>
      <c r="B66" s="27"/>
      <c r="C66" s="27" t="s">
        <v>76</v>
      </c>
      <c r="D66" s="28"/>
      <c r="E66" s="28"/>
      <c r="F66" s="28"/>
      <c r="G66" s="35">
        <f>ABS(PPMT($E$56/12,13,$E$57,$E$55))</f>
        <v>0</v>
      </c>
      <c r="H66" s="35">
        <f>ABS(PPMT($E$56/12,14,$E$57,$E$55))</f>
        <v>0</v>
      </c>
      <c r="I66" s="35">
        <f>ABS(PPMT($E$56/12,15,$E$57,$E$55))</f>
        <v>0</v>
      </c>
      <c r="J66" s="35">
        <f>ABS(PPMT($E$56/12,16,$E$57,$E$55))</f>
        <v>0</v>
      </c>
      <c r="K66" s="35">
        <f>ABS(PPMT($E$56/12,17,$E$57,$E$55))</f>
        <v>0</v>
      </c>
      <c r="L66" s="35">
        <f>ABS(PPMT($E$56/12,18,$E$57,$E$55))</f>
        <v>0</v>
      </c>
      <c r="M66" s="35">
        <f>ABS(PPMT($E$56/12,19,$E$57,$E$55))</f>
        <v>0</v>
      </c>
      <c r="N66" s="35">
        <f>ABS(PPMT($E$56/12,20,$E$57,$E$55))</f>
        <v>0</v>
      </c>
      <c r="O66" s="35">
        <f>ABS(PPMT($E$56/12,21,$E$57,$E$55))</f>
        <v>0</v>
      </c>
      <c r="P66" s="35">
        <f>ABS(PPMT($E$56/12,22,$E$57,$E$55))</f>
        <v>0</v>
      </c>
      <c r="Q66" s="35">
        <f>ABS(PPMT($E$56/12,23,$E$57,$E$55))</f>
        <v>0</v>
      </c>
      <c r="R66" s="35">
        <f>ABS(PPMT($E$56/12,24,$E$57,$E$55))</f>
        <v>0</v>
      </c>
      <c r="S66" s="35">
        <f>SUM(G66:R66)</f>
        <v>0</v>
      </c>
    </row>
    <row r="67" spans="1:19" x14ac:dyDescent="0.2">
      <c r="A67" s="28"/>
      <c r="B67" s="27"/>
      <c r="C67" s="27" t="s">
        <v>78</v>
      </c>
      <c r="D67" s="28"/>
      <c r="E67" s="28"/>
      <c r="F67" s="28"/>
      <c r="G67" s="71">
        <f>R63-G66</f>
        <v>0</v>
      </c>
      <c r="H67" s="104">
        <f t="shared" ref="H67:R67" si="9">G67-H66</f>
        <v>0</v>
      </c>
      <c r="I67" s="104">
        <f t="shared" si="9"/>
        <v>0</v>
      </c>
      <c r="J67" s="104">
        <f t="shared" si="9"/>
        <v>0</v>
      </c>
      <c r="K67" s="104">
        <f t="shared" si="9"/>
        <v>0</v>
      </c>
      <c r="L67" s="104">
        <f t="shared" si="9"/>
        <v>0</v>
      </c>
      <c r="M67" s="104">
        <f t="shared" si="9"/>
        <v>0</v>
      </c>
      <c r="N67" s="104">
        <f t="shared" si="9"/>
        <v>0</v>
      </c>
      <c r="O67" s="104">
        <f t="shared" si="9"/>
        <v>0</v>
      </c>
      <c r="P67" s="104">
        <f t="shared" si="9"/>
        <v>0</v>
      </c>
      <c r="Q67" s="104">
        <f t="shared" si="9"/>
        <v>0</v>
      </c>
      <c r="R67" s="104">
        <f t="shared" si="9"/>
        <v>0</v>
      </c>
      <c r="S67" s="28"/>
    </row>
    <row r="68" spans="1:19" x14ac:dyDescent="0.2">
      <c r="A68" s="28"/>
      <c r="B68" s="27" t="s">
        <v>29</v>
      </c>
      <c r="C68" s="27"/>
      <c r="D68" s="28"/>
      <c r="E68" s="28"/>
      <c r="F68" s="28"/>
      <c r="G68" s="28"/>
      <c r="H68" s="28"/>
      <c r="I68" s="28"/>
      <c r="J68" s="28"/>
      <c r="K68" s="28"/>
      <c r="L68" s="28"/>
      <c r="M68" s="28"/>
      <c r="N68" s="28"/>
      <c r="O68" s="28"/>
      <c r="P68" s="28"/>
      <c r="Q68" s="28"/>
      <c r="R68" s="28"/>
      <c r="S68" s="28"/>
    </row>
    <row r="69" spans="1:19" x14ac:dyDescent="0.2">
      <c r="A69" s="28"/>
      <c r="B69" s="27"/>
      <c r="C69" s="27" t="s">
        <v>67</v>
      </c>
      <c r="D69" s="28"/>
      <c r="E69" s="28"/>
      <c r="F69" s="28"/>
      <c r="G69" s="35">
        <f>ABS(IPMT($E$56/12,25,$E$57,$E$55))</f>
        <v>0</v>
      </c>
      <c r="H69" s="35">
        <f>ABS(IPMT($E$56/12,26,$E$57,$E$55))</f>
        <v>0</v>
      </c>
      <c r="I69" s="35">
        <f>ABS(IPMT($E$56/12,27,$E$57,$E$55))</f>
        <v>0</v>
      </c>
      <c r="J69" s="35">
        <f>ABS(IPMT($E$56/12,28,$E$57,$E$55))</f>
        <v>0</v>
      </c>
      <c r="K69" s="35">
        <f>ABS(IPMT($E$56/12,29,$E$57,$E$55))</f>
        <v>0</v>
      </c>
      <c r="L69" s="35">
        <f>ABS(IPMT($E$56/12,30,$E$57,$E$55))</f>
        <v>0</v>
      </c>
      <c r="M69" s="35">
        <f>ABS(IPMT($E$56/12,31,$E$57,$E$55))</f>
        <v>0</v>
      </c>
      <c r="N69" s="35">
        <f>ABS(IPMT($E$56/12,32,$E$57,$E$55))</f>
        <v>0</v>
      </c>
      <c r="O69" s="35">
        <f>ABS(IPMT($E$56/12,33,$E$57,$E$55))</f>
        <v>0</v>
      </c>
      <c r="P69" s="35">
        <f>ABS(IPMT($E$56/12,34,$E$57,$E$55))</f>
        <v>0</v>
      </c>
      <c r="Q69" s="35">
        <f>ABS(IPMT($E$56/12,35,$E$57,$E$55))</f>
        <v>0</v>
      </c>
      <c r="R69" s="35">
        <f>ABS(IPMT($E$56/12,36,$E$57,$E$55))</f>
        <v>0</v>
      </c>
      <c r="S69" s="35">
        <f>SUM(G69:R69)</f>
        <v>0</v>
      </c>
    </row>
    <row r="70" spans="1:19" x14ac:dyDescent="0.2">
      <c r="A70" s="28"/>
      <c r="B70" s="27"/>
      <c r="C70" s="27" t="s">
        <v>76</v>
      </c>
      <c r="D70" s="28"/>
      <c r="E70" s="28"/>
      <c r="F70" s="28"/>
      <c r="G70" s="35">
        <f>ABS(PPMT($E$56/12,25,$E$57,$E$55))</f>
        <v>0</v>
      </c>
      <c r="H70" s="35">
        <f>ABS(PPMT($E$56/12,26,$E$57,$E$55))</f>
        <v>0</v>
      </c>
      <c r="I70" s="35">
        <f>ABS(PPMT($E$56/12,27,$E$57,$E$55))</f>
        <v>0</v>
      </c>
      <c r="J70" s="35">
        <f>ABS(PPMT($E$56/12,28,$E$57,$E$55))</f>
        <v>0</v>
      </c>
      <c r="K70" s="35">
        <f>ABS(PPMT($E$56/12,29,$E$57,$E$55))</f>
        <v>0</v>
      </c>
      <c r="L70" s="35">
        <f>ABS(PPMT($E$56/12,30,$E$57,$E$55))</f>
        <v>0</v>
      </c>
      <c r="M70" s="35">
        <f>ABS(PPMT($E$56/12,31,$E$57,$E$55))</f>
        <v>0</v>
      </c>
      <c r="N70" s="35">
        <f>ABS(PPMT($E$56/12,32,$E$57,$E$55))</f>
        <v>0</v>
      </c>
      <c r="O70" s="35">
        <f>ABS(PPMT($E$56/12,33,$E$57,$E$55))</f>
        <v>0</v>
      </c>
      <c r="P70" s="35">
        <f>ABS(PPMT($E$56/12,34,$E$57,$E$55))</f>
        <v>0</v>
      </c>
      <c r="Q70" s="35">
        <f>ABS(PPMT($E$56/12,35,$E$57,$E$55))</f>
        <v>0</v>
      </c>
      <c r="R70" s="35">
        <f>ABS(PPMT($E$56/12,36,$E$57,$E$55))</f>
        <v>0</v>
      </c>
      <c r="S70" s="35">
        <f>SUM(G70:R70)</f>
        <v>0</v>
      </c>
    </row>
    <row r="71" spans="1:19" x14ac:dyDescent="0.2">
      <c r="A71" s="28"/>
      <c r="B71" s="27"/>
      <c r="C71" s="27" t="s">
        <v>78</v>
      </c>
      <c r="D71" s="28"/>
      <c r="E71" s="28"/>
      <c r="F71" s="28"/>
      <c r="G71" s="71">
        <f>R67-G70</f>
        <v>0</v>
      </c>
      <c r="H71" s="71">
        <f t="shared" ref="H71:R71" si="10">G71-H70</f>
        <v>0</v>
      </c>
      <c r="I71" s="71">
        <f t="shared" si="10"/>
        <v>0</v>
      </c>
      <c r="J71" s="71">
        <f t="shared" si="10"/>
        <v>0</v>
      </c>
      <c r="K71" s="71">
        <f t="shared" si="10"/>
        <v>0</v>
      </c>
      <c r="L71" s="71">
        <f t="shared" si="10"/>
        <v>0</v>
      </c>
      <c r="M71" s="71">
        <f t="shared" si="10"/>
        <v>0</v>
      </c>
      <c r="N71" s="71">
        <f t="shared" si="10"/>
        <v>0</v>
      </c>
      <c r="O71" s="71">
        <f t="shared" si="10"/>
        <v>0</v>
      </c>
      <c r="P71" s="71">
        <f t="shared" si="10"/>
        <v>0</v>
      </c>
      <c r="Q71" s="71">
        <f t="shared" si="10"/>
        <v>0</v>
      </c>
      <c r="R71" s="71">
        <f t="shared" si="10"/>
        <v>0</v>
      </c>
      <c r="S71" s="28"/>
    </row>
    <row r="74" spans="1:19" x14ac:dyDescent="0.2">
      <c r="A74" s="27" t="s">
        <v>195</v>
      </c>
      <c r="B74" s="27"/>
      <c r="C74" s="27"/>
      <c r="D74" s="28"/>
      <c r="E74" s="28"/>
      <c r="F74" s="28"/>
      <c r="G74" s="28"/>
      <c r="H74" s="28"/>
      <c r="I74" s="28"/>
      <c r="J74" s="28"/>
      <c r="K74" s="28"/>
      <c r="L74" s="28"/>
      <c r="M74" s="28"/>
      <c r="N74" s="28"/>
      <c r="O74" s="28"/>
      <c r="P74" s="28"/>
      <c r="Q74" s="28"/>
      <c r="R74" s="28"/>
      <c r="S74" s="28"/>
    </row>
    <row r="75" spans="1:19" x14ac:dyDescent="0.2">
      <c r="A75" s="28"/>
      <c r="B75" s="27" t="s">
        <v>72</v>
      </c>
      <c r="C75" s="27"/>
      <c r="D75" s="28"/>
      <c r="E75" s="395">
        <f>'1. Required Start-Up Funds'!G48</f>
        <v>0</v>
      </c>
      <c r="F75" s="28"/>
      <c r="G75" s="28"/>
      <c r="H75" s="28"/>
      <c r="I75" s="28"/>
      <c r="J75" s="28"/>
      <c r="K75" s="28"/>
      <c r="L75" s="28"/>
      <c r="M75" s="28"/>
      <c r="N75" s="28"/>
      <c r="O75" s="28"/>
      <c r="P75" s="28"/>
      <c r="Q75" s="28"/>
      <c r="R75" s="28"/>
      <c r="S75" s="28"/>
    </row>
    <row r="76" spans="1:19" x14ac:dyDescent="0.2">
      <c r="A76" s="28"/>
      <c r="B76" s="27" t="s">
        <v>73</v>
      </c>
      <c r="C76" s="27"/>
      <c r="D76" s="28"/>
      <c r="E76" s="39">
        <f>'1. Required Start-Up Funds'!H48</f>
        <v>0.06</v>
      </c>
      <c r="F76" s="28"/>
      <c r="G76" s="28"/>
      <c r="H76" s="28"/>
      <c r="I76" s="28"/>
      <c r="J76" s="28"/>
      <c r="K76" s="28"/>
      <c r="L76" s="28"/>
      <c r="M76" s="28"/>
      <c r="N76" s="28"/>
      <c r="O76" s="28"/>
      <c r="P76" s="28"/>
      <c r="Q76" s="28"/>
      <c r="R76" s="28"/>
      <c r="S76" s="28"/>
    </row>
    <row r="77" spans="1:19" x14ac:dyDescent="0.2">
      <c r="A77" s="28"/>
      <c r="B77" s="27" t="s">
        <v>74</v>
      </c>
      <c r="C77" s="27"/>
      <c r="D77" s="28"/>
      <c r="E77" s="36">
        <f>'1. Required Start-Up Funds'!I48</f>
        <v>48</v>
      </c>
      <c r="F77" s="28"/>
      <c r="G77" s="28"/>
      <c r="H77" s="28"/>
      <c r="I77" s="28"/>
      <c r="J77" s="28"/>
      <c r="K77" s="28"/>
      <c r="L77" s="28"/>
      <c r="M77" s="28"/>
      <c r="N77" s="28"/>
      <c r="O77" s="28"/>
      <c r="P77" s="28"/>
      <c r="Q77" s="28"/>
      <c r="R77" s="28"/>
      <c r="S77" s="28"/>
    </row>
    <row r="78" spans="1:19" x14ac:dyDescent="0.2">
      <c r="A78" s="28"/>
      <c r="B78" s="27" t="s">
        <v>77</v>
      </c>
      <c r="C78" s="27"/>
      <c r="D78" s="28"/>
      <c r="E78" s="384">
        <f>ABS(PMT(E76/12,E77,E75))</f>
        <v>0</v>
      </c>
      <c r="F78" s="28"/>
      <c r="G78" s="28"/>
      <c r="H78" s="28"/>
      <c r="I78" s="28"/>
      <c r="J78" s="28"/>
      <c r="K78" s="28"/>
      <c r="L78" s="28"/>
      <c r="M78" s="28"/>
      <c r="N78" s="28"/>
      <c r="O78" s="28"/>
      <c r="P78" s="28"/>
      <c r="Q78" s="28"/>
      <c r="R78" s="28"/>
      <c r="S78" s="28"/>
    </row>
    <row r="79" spans="1:19" x14ac:dyDescent="0.2">
      <c r="A79" s="28"/>
      <c r="B79" s="27"/>
      <c r="C79" s="27"/>
      <c r="D79" s="28"/>
      <c r="E79" s="28"/>
      <c r="F79" s="28"/>
      <c r="G79" s="28"/>
      <c r="H79" s="28"/>
      <c r="I79" s="28"/>
      <c r="J79" s="28"/>
      <c r="K79" s="28"/>
      <c r="L79" s="28"/>
      <c r="M79" s="28"/>
      <c r="N79" s="28"/>
      <c r="O79" s="28"/>
      <c r="P79" s="28"/>
      <c r="Q79" s="28"/>
      <c r="R79" s="28"/>
      <c r="S79" s="28"/>
    </row>
    <row r="80" spans="1:19" x14ac:dyDescent="0.2">
      <c r="A80" s="28"/>
      <c r="B80" s="27" t="s">
        <v>28</v>
      </c>
      <c r="C80" s="27"/>
      <c r="D80" s="28"/>
      <c r="E80" s="28"/>
      <c r="F80" s="28"/>
      <c r="G80" s="28"/>
      <c r="H80" s="28"/>
      <c r="I80" s="28"/>
      <c r="J80" s="28"/>
      <c r="K80" s="28"/>
      <c r="L80" s="28"/>
      <c r="M80" s="28"/>
      <c r="N80" s="28"/>
      <c r="O80" s="28"/>
      <c r="P80" s="28"/>
      <c r="Q80" s="28"/>
      <c r="R80" s="28"/>
      <c r="S80" s="28"/>
    </row>
    <row r="81" spans="1:19" x14ac:dyDescent="0.2">
      <c r="A81" s="28"/>
      <c r="B81" s="27"/>
      <c r="C81" s="27" t="s">
        <v>67</v>
      </c>
      <c r="D81" s="28"/>
      <c r="E81" s="28"/>
      <c r="F81" s="28"/>
      <c r="G81" s="35">
        <f>ABS(IPMT($E$76/12,1,$E$77,$E$75))</f>
        <v>0</v>
      </c>
      <c r="H81" s="35">
        <f>ABS(IPMT($E$76/12,2,$E$77,$E$75))</f>
        <v>0</v>
      </c>
      <c r="I81" s="35">
        <f>ABS(IPMT($E$76/12,3,$E$77,$E$75))</f>
        <v>0</v>
      </c>
      <c r="J81" s="35">
        <f>ABS(IPMT($E$76/12,4,$E$77,$E$75))</f>
        <v>0</v>
      </c>
      <c r="K81" s="35">
        <f>ABS(IPMT($E$76/12,5,$E$77,$E$75))</f>
        <v>0</v>
      </c>
      <c r="L81" s="35">
        <f>ABS(IPMT($E$76/12,6,$E$77,$E$75))</f>
        <v>0</v>
      </c>
      <c r="M81" s="35">
        <f>ABS(IPMT($E$76/12,7,$E$77,$E$75))</f>
        <v>0</v>
      </c>
      <c r="N81" s="35">
        <f>ABS(IPMT($E$76/12,8,$E$77,$E$75))</f>
        <v>0</v>
      </c>
      <c r="O81" s="35">
        <f>ABS(IPMT($E$76/12,9,$E$77,$E$75))</f>
        <v>0</v>
      </c>
      <c r="P81" s="35">
        <f>ABS(IPMT($E$76/12,10,$E$77,$E$75))</f>
        <v>0</v>
      </c>
      <c r="Q81" s="35">
        <f>ABS(IPMT($E$76/12,11,$E$77,$E$75))</f>
        <v>0</v>
      </c>
      <c r="R81" s="35">
        <f>ABS(IPMT($E$76/12,12,$E$77,$E$75))</f>
        <v>0</v>
      </c>
      <c r="S81" s="35">
        <f>SUM(G81:R81)</f>
        <v>0</v>
      </c>
    </row>
    <row r="82" spans="1:19" x14ac:dyDescent="0.2">
      <c r="A82" s="28"/>
      <c r="B82" s="27"/>
      <c r="C82" s="27" t="s">
        <v>76</v>
      </c>
      <c r="D82" s="28"/>
      <c r="E82" s="28"/>
      <c r="F82" s="28"/>
      <c r="G82" s="35">
        <f>ABS(PPMT($E$76/12,1,$E$77,$E$75))</f>
        <v>0</v>
      </c>
      <c r="H82" s="35">
        <f>ABS(PPMT($E$76/12,2,$E$77,$E$75))</f>
        <v>0</v>
      </c>
      <c r="I82" s="35">
        <f>ABS(PPMT($E$76/12,3,$E$77,$E$75))</f>
        <v>0</v>
      </c>
      <c r="J82" s="35">
        <f>ABS(PPMT($E$76/12,4,$E$77,$E$75))</f>
        <v>0</v>
      </c>
      <c r="K82" s="35">
        <f>ABS(PPMT($E$76/12,5,$E$77,$E$75))</f>
        <v>0</v>
      </c>
      <c r="L82" s="35">
        <f>ABS(PPMT($E$76/12,6,$E$77,$E$75))</f>
        <v>0</v>
      </c>
      <c r="M82" s="35">
        <f>ABS(PPMT($E$76/12,7,$E$77,$E$75))</f>
        <v>0</v>
      </c>
      <c r="N82" s="35">
        <f>ABS(PPMT($E$76/12,8,$E$77,$E$75))</f>
        <v>0</v>
      </c>
      <c r="O82" s="35">
        <f>ABS(PPMT($E$76/12,9,$E$77,$E$75))</f>
        <v>0</v>
      </c>
      <c r="P82" s="35">
        <f>ABS(PPMT($E$76/12,10,$E$77,$E$75))</f>
        <v>0</v>
      </c>
      <c r="Q82" s="35">
        <f>ABS(PPMT($E$76/12,11,$E$77,$E$75))</f>
        <v>0</v>
      </c>
      <c r="R82" s="35">
        <f>ABS(PPMT($E$76/12,12,$E$77,$E$75))</f>
        <v>0</v>
      </c>
      <c r="S82" s="35">
        <f>SUM(G82:R82)</f>
        <v>0</v>
      </c>
    </row>
    <row r="83" spans="1:19" x14ac:dyDescent="0.2">
      <c r="A83" s="28"/>
      <c r="B83" s="27"/>
      <c r="C83" s="27" t="s">
        <v>78</v>
      </c>
      <c r="D83" s="28"/>
      <c r="E83" s="28"/>
      <c r="F83" s="28"/>
      <c r="G83" s="35">
        <f>E75-G82</f>
        <v>0</v>
      </c>
      <c r="H83" s="71">
        <f t="shared" ref="H83:R83" si="11">G83-H82</f>
        <v>0</v>
      </c>
      <c r="I83" s="71">
        <f t="shared" si="11"/>
        <v>0</v>
      </c>
      <c r="J83" s="71">
        <f t="shared" si="11"/>
        <v>0</v>
      </c>
      <c r="K83" s="71">
        <f t="shared" si="11"/>
        <v>0</v>
      </c>
      <c r="L83" s="71">
        <f t="shared" si="11"/>
        <v>0</v>
      </c>
      <c r="M83" s="71">
        <f t="shared" si="11"/>
        <v>0</v>
      </c>
      <c r="N83" s="71">
        <f t="shared" si="11"/>
        <v>0</v>
      </c>
      <c r="O83" s="71">
        <f t="shared" si="11"/>
        <v>0</v>
      </c>
      <c r="P83" s="71">
        <f t="shared" si="11"/>
        <v>0</v>
      </c>
      <c r="Q83" s="71">
        <f t="shared" si="11"/>
        <v>0</v>
      </c>
      <c r="R83" s="71">
        <f t="shared" si="11"/>
        <v>0</v>
      </c>
      <c r="S83" s="71"/>
    </row>
    <row r="84" spans="1:19" x14ac:dyDescent="0.2">
      <c r="A84" s="28"/>
      <c r="B84" s="27" t="s">
        <v>38</v>
      </c>
      <c r="C84" s="27"/>
      <c r="D84" s="28"/>
      <c r="E84" s="28"/>
      <c r="F84" s="28"/>
      <c r="G84" s="28"/>
      <c r="H84" s="28"/>
      <c r="I84" s="28"/>
      <c r="J84" s="28"/>
      <c r="K84" s="28"/>
      <c r="L84" s="28"/>
      <c r="M84" s="28"/>
      <c r="N84" s="28"/>
      <c r="O84" s="28"/>
      <c r="P84" s="28"/>
      <c r="Q84" s="28"/>
      <c r="R84" s="28"/>
      <c r="S84" s="28"/>
    </row>
    <row r="85" spans="1:19" x14ac:dyDescent="0.2">
      <c r="A85" s="28"/>
      <c r="B85" s="27"/>
      <c r="C85" s="27" t="s">
        <v>67</v>
      </c>
      <c r="D85" s="28"/>
      <c r="E85" s="28"/>
      <c r="F85" s="28"/>
      <c r="G85" s="35">
        <f>ABS(IPMT($E$76/12,13,$E$77,$E$75))</f>
        <v>0</v>
      </c>
      <c r="H85" s="35">
        <f>ABS(IPMT($E$76/12,14,$E$77,$E$75))</f>
        <v>0</v>
      </c>
      <c r="I85" s="35">
        <f>ABS(IPMT($E$76/12,15,$E$77,$E$75))</f>
        <v>0</v>
      </c>
      <c r="J85" s="35">
        <f>ABS(IPMT($E$76/12,16,$E$77,$E$75))</f>
        <v>0</v>
      </c>
      <c r="K85" s="35">
        <f>ABS(IPMT($E$76/12,17,$E$77,$E$75))</f>
        <v>0</v>
      </c>
      <c r="L85" s="35">
        <f>ABS(IPMT($E$76/12,18,$E$77,$E$75))</f>
        <v>0</v>
      </c>
      <c r="M85" s="35">
        <f>ABS(IPMT($E$76/12,19,$E$77,$E$75))</f>
        <v>0</v>
      </c>
      <c r="N85" s="35">
        <f>ABS(IPMT($E$76/12,20,$E$77,$E$75))</f>
        <v>0</v>
      </c>
      <c r="O85" s="35">
        <f>ABS(IPMT($E$76/12,21,$E$77,$E$75))</f>
        <v>0</v>
      </c>
      <c r="P85" s="35">
        <f>ABS(IPMT($E$76/12,22,$E$77,$E$75))</f>
        <v>0</v>
      </c>
      <c r="Q85" s="35">
        <f>ABS(IPMT($E$76/12,23,$E$77,$E$75))</f>
        <v>0</v>
      </c>
      <c r="R85" s="35">
        <f>ABS(IPMT($E$76/12,24,$E$77,$E$75))</f>
        <v>0</v>
      </c>
      <c r="S85" s="35">
        <f>SUM(G85:R85)</f>
        <v>0</v>
      </c>
    </row>
    <row r="86" spans="1:19" x14ac:dyDescent="0.2">
      <c r="A86" s="28"/>
      <c r="B86" s="27"/>
      <c r="C86" s="27" t="s">
        <v>76</v>
      </c>
      <c r="D86" s="28"/>
      <c r="E86" s="28"/>
      <c r="F86" s="28"/>
      <c r="G86" s="35">
        <f>ABS(PPMT($E$76/12,13,$E$77,$E$75))</f>
        <v>0</v>
      </c>
      <c r="H86" s="35">
        <f>ABS(PPMT($E$76/12,14,$E$77,$E$75))</f>
        <v>0</v>
      </c>
      <c r="I86" s="35">
        <f>ABS(PPMT($E$76/12,15,$E$77,$E$75))</f>
        <v>0</v>
      </c>
      <c r="J86" s="35">
        <f>ABS(PPMT($E$76/12,16,$E$77,$E$75))</f>
        <v>0</v>
      </c>
      <c r="K86" s="35">
        <f>ABS(PPMT($E$76/12,17,$E$77,$E$75))</f>
        <v>0</v>
      </c>
      <c r="L86" s="35">
        <f>ABS(PPMT($E$76/12,18,$E$77,$E$75))</f>
        <v>0</v>
      </c>
      <c r="M86" s="35">
        <f>ABS(PPMT($E$76/12,19,$E$77,$E$75))</f>
        <v>0</v>
      </c>
      <c r="N86" s="35">
        <f>ABS(PPMT($E$76/12,20,$E$77,$E$75))</f>
        <v>0</v>
      </c>
      <c r="O86" s="35">
        <f>ABS(PPMT($E$76/12,21,$E$77,$E$75))</f>
        <v>0</v>
      </c>
      <c r="P86" s="35">
        <f>ABS(PPMT($E$76/12,22,$E$77,$E$75))</f>
        <v>0</v>
      </c>
      <c r="Q86" s="35">
        <f>ABS(PPMT($E$76/12,23,$E$77,$E$75))</f>
        <v>0</v>
      </c>
      <c r="R86" s="35">
        <f>ABS(PPMT($E$76/12,24,$E$77,$E$75))</f>
        <v>0</v>
      </c>
      <c r="S86" s="35">
        <f>SUM(G86:R86)</f>
        <v>0</v>
      </c>
    </row>
    <row r="87" spans="1:19" x14ac:dyDescent="0.2">
      <c r="A87" s="28"/>
      <c r="B87" s="27"/>
      <c r="C87" s="27" t="s">
        <v>78</v>
      </c>
      <c r="D87" s="28"/>
      <c r="E87" s="28"/>
      <c r="F87" s="28"/>
      <c r="G87" s="71">
        <f>R83-G86</f>
        <v>0</v>
      </c>
      <c r="H87" s="104">
        <f t="shared" ref="H87:R87" si="12">G87-H86</f>
        <v>0</v>
      </c>
      <c r="I87" s="104">
        <f t="shared" si="12"/>
        <v>0</v>
      </c>
      <c r="J87" s="104">
        <f t="shared" si="12"/>
        <v>0</v>
      </c>
      <c r="K87" s="104">
        <f t="shared" si="12"/>
        <v>0</v>
      </c>
      <c r="L87" s="104">
        <f t="shared" si="12"/>
        <v>0</v>
      </c>
      <c r="M87" s="104">
        <f t="shared" si="12"/>
        <v>0</v>
      </c>
      <c r="N87" s="104">
        <f t="shared" si="12"/>
        <v>0</v>
      </c>
      <c r="O87" s="104">
        <f t="shared" si="12"/>
        <v>0</v>
      </c>
      <c r="P87" s="104">
        <f t="shared" si="12"/>
        <v>0</v>
      </c>
      <c r="Q87" s="104">
        <f t="shared" si="12"/>
        <v>0</v>
      </c>
      <c r="R87" s="104">
        <f t="shared" si="12"/>
        <v>0</v>
      </c>
      <c r="S87" s="28"/>
    </row>
    <row r="88" spans="1:19" x14ac:dyDescent="0.2">
      <c r="A88" s="28"/>
      <c r="B88" s="27" t="s">
        <v>29</v>
      </c>
      <c r="C88" s="27"/>
      <c r="D88" s="28"/>
      <c r="E88" s="28"/>
      <c r="F88" s="28"/>
      <c r="G88" s="28"/>
      <c r="H88" s="28"/>
      <c r="I88" s="28"/>
      <c r="J88" s="28"/>
      <c r="K88" s="28"/>
      <c r="L88" s="28"/>
      <c r="M88" s="28"/>
      <c r="N88" s="28"/>
      <c r="O88" s="28"/>
      <c r="P88" s="28"/>
      <c r="Q88" s="28"/>
      <c r="R88" s="28"/>
      <c r="S88" s="28"/>
    </row>
    <row r="89" spans="1:19" x14ac:dyDescent="0.2">
      <c r="A89" s="28"/>
      <c r="B89" s="27"/>
      <c r="C89" s="27" t="s">
        <v>67</v>
      </c>
      <c r="D89" s="28"/>
      <c r="E89" s="28"/>
      <c r="F89" s="28"/>
      <c r="G89" s="35">
        <f>ABS(IPMT($E$76/12,25,$E$77,$E$75))</f>
        <v>0</v>
      </c>
      <c r="H89" s="35">
        <f>ABS(IPMT($E$76/12,26,$E$77,$E$75))</f>
        <v>0</v>
      </c>
      <c r="I89" s="35">
        <f>ABS(IPMT($E$76/12,27,$E$77,$E$75))</f>
        <v>0</v>
      </c>
      <c r="J89" s="35">
        <f>ABS(IPMT($E$76/12,28,$E$77,$E$75))</f>
        <v>0</v>
      </c>
      <c r="K89" s="35">
        <f>ABS(IPMT($E$76/12,29,$E$77,$E$75))</f>
        <v>0</v>
      </c>
      <c r="L89" s="35">
        <f>ABS(IPMT($E$76/12,30,$E$77,$E$75))</f>
        <v>0</v>
      </c>
      <c r="M89" s="35">
        <f>ABS(IPMT($E$76/12,31,$E$77,$E$75))</f>
        <v>0</v>
      </c>
      <c r="N89" s="35">
        <f>ABS(IPMT($E$76/12,32,$E$77,$E$75))</f>
        <v>0</v>
      </c>
      <c r="O89" s="35">
        <f>ABS(IPMT($E$76/12,33,$E$77,$E$75))</f>
        <v>0</v>
      </c>
      <c r="P89" s="35">
        <f>ABS(IPMT($E$76/12,34,$E$77,$E$75))</f>
        <v>0</v>
      </c>
      <c r="Q89" s="35">
        <f>ABS(IPMT($E$76/12,35,$E$77,$E$75))</f>
        <v>0</v>
      </c>
      <c r="R89" s="35">
        <f>ABS(IPMT($E$76/12,36,$E$77,$E$75))</f>
        <v>0</v>
      </c>
      <c r="S89" s="35">
        <f>SUM(G89:R89)</f>
        <v>0</v>
      </c>
    </row>
    <row r="90" spans="1:19" x14ac:dyDescent="0.2">
      <c r="A90" s="28"/>
      <c r="B90" s="27"/>
      <c r="C90" s="27" t="s">
        <v>76</v>
      </c>
      <c r="D90" s="28"/>
      <c r="E90" s="28"/>
      <c r="F90" s="28"/>
      <c r="G90" s="35">
        <f>ABS(PPMT($E$76/12,25,$E$77,$E$75))</f>
        <v>0</v>
      </c>
      <c r="H90" s="35">
        <f>ABS(PPMT($E$76/12,26,$E$77,$E$75))</f>
        <v>0</v>
      </c>
      <c r="I90" s="35">
        <f>ABS(PPMT($E$76/12,27,$E$77,$E$75))</f>
        <v>0</v>
      </c>
      <c r="J90" s="35">
        <f>ABS(PPMT($E$76/12,28,$E$77,$E$75))</f>
        <v>0</v>
      </c>
      <c r="K90" s="35">
        <f>ABS(PPMT($E$76/12,29,$E$77,$E$75))</f>
        <v>0</v>
      </c>
      <c r="L90" s="35">
        <f>ABS(PPMT($E$76/12,30,$E$77,$E$75))</f>
        <v>0</v>
      </c>
      <c r="M90" s="35">
        <f>ABS(PPMT($E$76/12,31,$E$77,$E$75))</f>
        <v>0</v>
      </c>
      <c r="N90" s="35">
        <f>ABS(PPMT($E$76/12,32,$E$77,$E$75))</f>
        <v>0</v>
      </c>
      <c r="O90" s="35">
        <f>ABS(PPMT($E$76/12,33,$E$77,$E$75))</f>
        <v>0</v>
      </c>
      <c r="P90" s="35">
        <f>ABS(PPMT($E$76/12,34,$E$77,$E$75))</f>
        <v>0</v>
      </c>
      <c r="Q90" s="35">
        <f>ABS(PPMT($E$76/12,35,$E$77,$E$75))</f>
        <v>0</v>
      </c>
      <c r="R90" s="35">
        <f>ABS(PPMT($E$76/12,36,$E$77,$E$75))</f>
        <v>0</v>
      </c>
      <c r="S90" s="35">
        <f>SUM(G90:R90)</f>
        <v>0</v>
      </c>
    </row>
    <row r="91" spans="1:19" x14ac:dyDescent="0.2">
      <c r="A91" s="28"/>
      <c r="B91" s="27"/>
      <c r="C91" s="27" t="s">
        <v>78</v>
      </c>
      <c r="D91" s="28"/>
      <c r="E91" s="28"/>
      <c r="F91" s="28"/>
      <c r="G91" s="71">
        <f>R87-G90</f>
        <v>0</v>
      </c>
      <c r="H91" s="71">
        <f t="shared" ref="H91:R91" si="13">G91-H90</f>
        <v>0</v>
      </c>
      <c r="I91" s="71">
        <f t="shared" si="13"/>
        <v>0</v>
      </c>
      <c r="J91" s="71">
        <f t="shared" si="13"/>
        <v>0</v>
      </c>
      <c r="K91" s="71">
        <f t="shared" si="13"/>
        <v>0</v>
      </c>
      <c r="L91" s="71">
        <f t="shared" si="13"/>
        <v>0</v>
      </c>
      <c r="M91" s="71">
        <f t="shared" si="13"/>
        <v>0</v>
      </c>
      <c r="N91" s="71">
        <f t="shared" si="13"/>
        <v>0</v>
      </c>
      <c r="O91" s="71">
        <f t="shared" si="13"/>
        <v>0</v>
      </c>
      <c r="P91" s="71">
        <f t="shared" si="13"/>
        <v>0</v>
      </c>
      <c r="Q91" s="71">
        <f t="shared" si="13"/>
        <v>0</v>
      </c>
      <c r="R91" s="71">
        <f t="shared" si="13"/>
        <v>0</v>
      </c>
      <c r="S91" s="28"/>
    </row>
    <row r="94" spans="1:19" x14ac:dyDescent="0.2">
      <c r="A94" s="27" t="s">
        <v>196</v>
      </c>
      <c r="B94" s="27"/>
      <c r="C94" s="27"/>
      <c r="D94" s="28"/>
      <c r="E94" s="28"/>
      <c r="F94" s="28"/>
      <c r="G94" s="28"/>
      <c r="H94" s="28"/>
      <c r="I94" s="28"/>
      <c r="J94" s="28"/>
      <c r="K94" s="28"/>
      <c r="L94" s="28"/>
      <c r="M94" s="28"/>
      <c r="N94" s="28"/>
      <c r="O94" s="28"/>
      <c r="P94" s="28"/>
      <c r="Q94" s="28"/>
      <c r="R94" s="28"/>
      <c r="S94" s="28"/>
    </row>
    <row r="95" spans="1:19" x14ac:dyDescent="0.2">
      <c r="A95" s="28"/>
      <c r="B95" s="27" t="s">
        <v>72</v>
      </c>
      <c r="C95" s="27"/>
      <c r="D95" s="28"/>
      <c r="E95" s="395">
        <f>'1. Required Start-Up Funds'!G49</f>
        <v>0</v>
      </c>
      <c r="F95" s="28"/>
      <c r="G95" s="28"/>
      <c r="H95" s="28"/>
      <c r="I95" s="28"/>
      <c r="J95" s="28"/>
      <c r="K95" s="28"/>
      <c r="L95" s="28"/>
      <c r="M95" s="28"/>
      <c r="N95" s="28"/>
      <c r="O95" s="28"/>
      <c r="P95" s="28"/>
      <c r="Q95" s="28"/>
      <c r="R95" s="28"/>
      <c r="S95" s="28"/>
    </row>
    <row r="96" spans="1:19" x14ac:dyDescent="0.2">
      <c r="A96" s="28"/>
      <c r="B96" s="27" t="s">
        <v>73</v>
      </c>
      <c r="C96" s="27"/>
      <c r="D96" s="28"/>
      <c r="E96" s="39">
        <f>'1. Required Start-Up Funds'!H49</f>
        <v>0.05</v>
      </c>
      <c r="F96" s="28"/>
      <c r="G96" s="28"/>
      <c r="H96" s="28"/>
      <c r="I96" s="28"/>
      <c r="J96" s="28"/>
      <c r="K96" s="28"/>
      <c r="L96" s="28"/>
      <c r="M96" s="28"/>
      <c r="N96" s="28"/>
      <c r="O96" s="28"/>
      <c r="P96" s="28"/>
      <c r="Q96" s="28"/>
      <c r="R96" s="28"/>
      <c r="S96" s="28"/>
    </row>
    <row r="97" spans="1:19" x14ac:dyDescent="0.2">
      <c r="A97" s="28"/>
      <c r="B97" s="27" t="s">
        <v>74</v>
      </c>
      <c r="C97" s="27"/>
      <c r="D97" s="28"/>
      <c r="E97" s="36">
        <f>'1. Required Start-Up Funds'!I49</f>
        <v>36</v>
      </c>
      <c r="F97" s="28"/>
      <c r="G97" s="28"/>
      <c r="H97" s="28"/>
      <c r="I97" s="28"/>
      <c r="J97" s="28"/>
      <c r="K97" s="28"/>
      <c r="L97" s="28"/>
      <c r="M97" s="28"/>
      <c r="N97" s="28"/>
      <c r="O97" s="28"/>
      <c r="P97" s="28"/>
      <c r="Q97" s="28"/>
      <c r="R97" s="28"/>
      <c r="S97" s="28"/>
    </row>
    <row r="98" spans="1:19" x14ac:dyDescent="0.2">
      <c r="A98" s="28"/>
      <c r="B98" s="27" t="s">
        <v>77</v>
      </c>
      <c r="C98" s="27"/>
      <c r="D98" s="28"/>
      <c r="E98" s="384">
        <f>ABS(PMT(E96/12,E97,E95))</f>
        <v>0</v>
      </c>
      <c r="F98" s="28"/>
      <c r="G98" s="28"/>
      <c r="H98" s="28"/>
      <c r="I98" s="28"/>
      <c r="J98" s="28"/>
      <c r="K98" s="28"/>
      <c r="L98" s="28"/>
      <c r="M98" s="28"/>
      <c r="N98" s="28"/>
      <c r="O98" s="28"/>
      <c r="P98" s="28"/>
      <c r="Q98" s="28"/>
      <c r="R98" s="28"/>
      <c r="S98" s="28"/>
    </row>
    <row r="99" spans="1:19" x14ac:dyDescent="0.2">
      <c r="A99" s="28"/>
      <c r="B99" s="27"/>
      <c r="C99" s="27"/>
      <c r="D99" s="28"/>
      <c r="E99" s="28"/>
      <c r="F99" s="28"/>
      <c r="G99" s="28"/>
      <c r="H99" s="28"/>
      <c r="I99" s="28"/>
      <c r="J99" s="28"/>
      <c r="K99" s="28"/>
      <c r="L99" s="28"/>
      <c r="M99" s="28"/>
      <c r="N99" s="28"/>
      <c r="O99" s="28"/>
      <c r="P99" s="28"/>
      <c r="Q99" s="28"/>
      <c r="R99" s="28"/>
      <c r="S99" s="28"/>
    </row>
    <row r="100" spans="1:19" x14ac:dyDescent="0.2">
      <c r="A100" s="28"/>
      <c r="B100" s="27" t="s">
        <v>28</v>
      </c>
      <c r="C100" s="27"/>
      <c r="D100" s="28"/>
      <c r="E100" s="28"/>
      <c r="F100" s="28"/>
      <c r="G100" s="28"/>
      <c r="H100" s="28"/>
      <c r="I100" s="28"/>
      <c r="J100" s="28"/>
      <c r="K100" s="28"/>
      <c r="L100" s="28"/>
      <c r="M100" s="28"/>
      <c r="N100" s="28"/>
      <c r="O100" s="28"/>
      <c r="P100" s="28"/>
      <c r="Q100" s="28"/>
      <c r="R100" s="28"/>
      <c r="S100" s="28"/>
    </row>
    <row r="101" spans="1:19" x14ac:dyDescent="0.2">
      <c r="A101" s="28"/>
      <c r="B101" s="27"/>
      <c r="C101" s="27" t="s">
        <v>67</v>
      </c>
      <c r="D101" s="28"/>
      <c r="E101" s="28"/>
      <c r="F101" s="28"/>
      <c r="G101" s="35">
        <f>ABS(IPMT($E$96/12,1,$E$97,$E$95))</f>
        <v>0</v>
      </c>
      <c r="H101" s="35">
        <f>ABS(IPMT($E$96/12,2,$E$97,$E$95))</f>
        <v>0</v>
      </c>
      <c r="I101" s="35">
        <f>ABS(IPMT($E$96/12,3,$E$97,$E$95))</f>
        <v>0</v>
      </c>
      <c r="J101" s="35">
        <f>ABS(IPMT($E$96/12,4,$E$97,$E$95))</f>
        <v>0</v>
      </c>
      <c r="K101" s="35">
        <f>ABS(IPMT($E$96/12,5,$E$97,$E$95))</f>
        <v>0</v>
      </c>
      <c r="L101" s="35">
        <f>ABS(IPMT($E$96/12,6,$E$97,$E$95))</f>
        <v>0</v>
      </c>
      <c r="M101" s="35">
        <f>ABS(IPMT($E$96/12,7,$E$97,$E$95))</f>
        <v>0</v>
      </c>
      <c r="N101" s="35">
        <f>ABS(IPMT($E$96/12,8,$E$97,$E$95))</f>
        <v>0</v>
      </c>
      <c r="O101" s="35">
        <f>ABS(IPMT($E$96/12,9,$E$97,$E$95))</f>
        <v>0</v>
      </c>
      <c r="P101" s="35">
        <f>ABS(IPMT($E$96/12,10,$E$97,$E$95))</f>
        <v>0</v>
      </c>
      <c r="Q101" s="35">
        <f>ABS(IPMT($E$96/12,11,$E$97,$E$95))</f>
        <v>0</v>
      </c>
      <c r="R101" s="35">
        <f>ABS(IPMT($E$96/12,12,$E$97,$E$95))</f>
        <v>0</v>
      </c>
      <c r="S101" s="35">
        <f>SUM(G101:R101)</f>
        <v>0</v>
      </c>
    </row>
    <row r="102" spans="1:19" x14ac:dyDescent="0.2">
      <c r="A102" s="28"/>
      <c r="B102" s="27"/>
      <c r="C102" s="27" t="s">
        <v>76</v>
      </c>
      <c r="D102" s="28"/>
      <c r="E102" s="28"/>
      <c r="F102" s="28"/>
      <c r="G102" s="35">
        <f>ABS(PPMT($E$96/12,1,$E$97,$E$95))</f>
        <v>0</v>
      </c>
      <c r="H102" s="35">
        <f>ABS(PPMT($E$96/12,2,$E$97,$E$95))</f>
        <v>0</v>
      </c>
      <c r="I102" s="35">
        <f>ABS(PPMT($E$96/12,3,$E$97,$E$95))</f>
        <v>0</v>
      </c>
      <c r="J102" s="35">
        <f>ABS(PPMT($E$96/12,4,$E$97,$E$95))</f>
        <v>0</v>
      </c>
      <c r="K102" s="35">
        <f>ABS(PPMT($E$96/12,5,$E$97,$E$95))</f>
        <v>0</v>
      </c>
      <c r="L102" s="35">
        <f>ABS(PPMT($E$96/12,6,$E$97,$E$95))</f>
        <v>0</v>
      </c>
      <c r="M102" s="35">
        <f>ABS(PPMT($E$96/12,7,$E$97,$E$95))</f>
        <v>0</v>
      </c>
      <c r="N102" s="35">
        <f>ABS(PPMT($E$96/12,8,$E$97,$E$95))</f>
        <v>0</v>
      </c>
      <c r="O102" s="35">
        <f>ABS(PPMT($E$96/12,9,$E$97,$E$95))</f>
        <v>0</v>
      </c>
      <c r="P102" s="35">
        <f>ABS(PPMT($E$96/12,10,$E$97,$E$95))</f>
        <v>0</v>
      </c>
      <c r="Q102" s="35">
        <f>ABS(PPMT($E$96/12,11,$E$97,$E$95))</f>
        <v>0</v>
      </c>
      <c r="R102" s="35">
        <f>ABS(PPMT($E$96/12,12,$E$97,$E$95))</f>
        <v>0</v>
      </c>
      <c r="S102" s="35">
        <f>SUM(G102:R102)</f>
        <v>0</v>
      </c>
    </row>
    <row r="103" spans="1:19" x14ac:dyDescent="0.2">
      <c r="A103" s="28"/>
      <c r="B103" s="27"/>
      <c r="C103" s="27" t="s">
        <v>78</v>
      </c>
      <c r="D103" s="28"/>
      <c r="E103" s="28"/>
      <c r="F103" s="28"/>
      <c r="G103" s="35">
        <f>E95-G102</f>
        <v>0</v>
      </c>
      <c r="H103" s="71">
        <f t="shared" ref="H103:R103" si="14">G103-H102</f>
        <v>0</v>
      </c>
      <c r="I103" s="71">
        <f t="shared" si="14"/>
        <v>0</v>
      </c>
      <c r="J103" s="71">
        <f t="shared" si="14"/>
        <v>0</v>
      </c>
      <c r="K103" s="71">
        <f t="shared" si="14"/>
        <v>0</v>
      </c>
      <c r="L103" s="71">
        <f t="shared" si="14"/>
        <v>0</v>
      </c>
      <c r="M103" s="71">
        <f t="shared" si="14"/>
        <v>0</v>
      </c>
      <c r="N103" s="71">
        <f t="shared" si="14"/>
        <v>0</v>
      </c>
      <c r="O103" s="71">
        <f t="shared" si="14"/>
        <v>0</v>
      </c>
      <c r="P103" s="71">
        <f t="shared" si="14"/>
        <v>0</v>
      </c>
      <c r="Q103" s="71">
        <f t="shared" si="14"/>
        <v>0</v>
      </c>
      <c r="R103" s="71">
        <f t="shared" si="14"/>
        <v>0</v>
      </c>
      <c r="S103" s="71"/>
    </row>
    <row r="104" spans="1:19" x14ac:dyDescent="0.2">
      <c r="A104" s="28"/>
      <c r="B104" s="27" t="s">
        <v>38</v>
      </c>
      <c r="C104" s="27"/>
      <c r="D104" s="28"/>
      <c r="E104" s="28"/>
      <c r="F104" s="28"/>
      <c r="G104" s="28"/>
      <c r="H104" s="28"/>
      <c r="I104" s="28"/>
      <c r="J104" s="28"/>
      <c r="K104" s="28"/>
      <c r="L104" s="28"/>
      <c r="M104" s="28"/>
      <c r="N104" s="28"/>
      <c r="O104" s="28"/>
      <c r="P104" s="28"/>
      <c r="Q104" s="28"/>
      <c r="R104" s="28"/>
      <c r="S104" s="28"/>
    </row>
    <row r="105" spans="1:19" x14ac:dyDescent="0.2">
      <c r="A105" s="28"/>
      <c r="B105" s="27"/>
      <c r="C105" s="27" t="s">
        <v>67</v>
      </c>
      <c r="D105" s="28"/>
      <c r="E105" s="28"/>
      <c r="F105" s="28"/>
      <c r="G105" s="35">
        <f>ABS(IPMT($E$96/12,13,$E$97,$E$95))</f>
        <v>0</v>
      </c>
      <c r="H105" s="35">
        <f>ABS(IPMT($E$96/12,14,$E$97,$E$95))</f>
        <v>0</v>
      </c>
      <c r="I105" s="35">
        <f>ABS(IPMT($E$96/12,15,$E$97,$E$95))</f>
        <v>0</v>
      </c>
      <c r="J105" s="35">
        <f>ABS(IPMT($E$96/12,16,$E$97,$E$95))</f>
        <v>0</v>
      </c>
      <c r="K105" s="35">
        <f>ABS(IPMT($E$96/12,17,$E$97,$E$95))</f>
        <v>0</v>
      </c>
      <c r="L105" s="35">
        <f>ABS(IPMT($E$96/12,18,$E$97,$E$95))</f>
        <v>0</v>
      </c>
      <c r="M105" s="35">
        <f>ABS(IPMT($E$96/12,19,$E$97,$E$95))</f>
        <v>0</v>
      </c>
      <c r="N105" s="35">
        <f>ABS(IPMT($E$96/12,20,$E$97,$E$95))</f>
        <v>0</v>
      </c>
      <c r="O105" s="35">
        <f>ABS(IPMT($E$96/12,21,$E$97,$E$95))</f>
        <v>0</v>
      </c>
      <c r="P105" s="35">
        <f>ABS(IPMT($E$96/12,22,$E$97,$E$95))</f>
        <v>0</v>
      </c>
      <c r="Q105" s="35">
        <f>ABS(IPMT($E$96/12,23,$E$97,$E$95))</f>
        <v>0</v>
      </c>
      <c r="R105" s="35">
        <f>ABS(IPMT($E$96/12,24,$E$97,$E$95))</f>
        <v>0</v>
      </c>
      <c r="S105" s="35">
        <f>SUM(G105:R105)</f>
        <v>0</v>
      </c>
    </row>
    <row r="106" spans="1:19" x14ac:dyDescent="0.2">
      <c r="A106" s="28"/>
      <c r="B106" s="27"/>
      <c r="C106" s="27" t="s">
        <v>76</v>
      </c>
      <c r="D106" s="28"/>
      <c r="E106" s="28"/>
      <c r="F106" s="28"/>
      <c r="G106" s="35">
        <f>ABS(PPMT($E$96/12,13,$E$97,$E$95))</f>
        <v>0</v>
      </c>
      <c r="H106" s="35">
        <f>ABS(PPMT($E$96/12,14,$E$97,$E$95))</f>
        <v>0</v>
      </c>
      <c r="I106" s="35">
        <f>ABS(PPMT($E$96/12,15,$E$97,$E$95))</f>
        <v>0</v>
      </c>
      <c r="J106" s="35">
        <f>ABS(PPMT($E$96/12,16,$E$97,$E$95))</f>
        <v>0</v>
      </c>
      <c r="K106" s="35">
        <f>ABS(PPMT($E$96/12,17,$E$97,$E$95))</f>
        <v>0</v>
      </c>
      <c r="L106" s="35">
        <f>ABS(PPMT($E$96/12,18,$E$97,$E$95))</f>
        <v>0</v>
      </c>
      <c r="M106" s="35">
        <f>ABS(PPMT($E$96/12,19,$E$97,$E$95))</f>
        <v>0</v>
      </c>
      <c r="N106" s="35">
        <f>ABS(PPMT($E$96/12,20,$E$97,$E$95))</f>
        <v>0</v>
      </c>
      <c r="O106" s="35">
        <f>ABS(PPMT($E$96/12,21,$E$97,$E$95))</f>
        <v>0</v>
      </c>
      <c r="P106" s="35">
        <f>ABS(PPMT($E$96/12,22,$E$97,$E$95))</f>
        <v>0</v>
      </c>
      <c r="Q106" s="35">
        <f>ABS(PPMT($E$96/12,23,$E$97,$E$95))</f>
        <v>0</v>
      </c>
      <c r="R106" s="35">
        <f>ABS(PPMT($E$96/12,24,$E$97,$E$95))</f>
        <v>0</v>
      </c>
      <c r="S106" s="35">
        <f>SUM(G106:R106)</f>
        <v>0</v>
      </c>
    </row>
    <row r="107" spans="1:19" x14ac:dyDescent="0.2">
      <c r="A107" s="28"/>
      <c r="B107" s="27"/>
      <c r="C107" s="27" t="s">
        <v>78</v>
      </c>
      <c r="D107" s="28"/>
      <c r="E107" s="28"/>
      <c r="F107" s="28"/>
      <c r="G107" s="71">
        <f>R103-G106</f>
        <v>0</v>
      </c>
      <c r="H107" s="104">
        <f t="shared" ref="H107:R107" si="15">G107-H106</f>
        <v>0</v>
      </c>
      <c r="I107" s="104">
        <f t="shared" si="15"/>
        <v>0</v>
      </c>
      <c r="J107" s="104">
        <f t="shared" si="15"/>
        <v>0</v>
      </c>
      <c r="K107" s="104">
        <f t="shared" si="15"/>
        <v>0</v>
      </c>
      <c r="L107" s="104">
        <f t="shared" si="15"/>
        <v>0</v>
      </c>
      <c r="M107" s="104">
        <f t="shared" si="15"/>
        <v>0</v>
      </c>
      <c r="N107" s="104">
        <f t="shared" si="15"/>
        <v>0</v>
      </c>
      <c r="O107" s="104">
        <f t="shared" si="15"/>
        <v>0</v>
      </c>
      <c r="P107" s="104">
        <f t="shared" si="15"/>
        <v>0</v>
      </c>
      <c r="Q107" s="104">
        <f t="shared" si="15"/>
        <v>0</v>
      </c>
      <c r="R107" s="104">
        <f t="shared" si="15"/>
        <v>0</v>
      </c>
      <c r="S107" s="28"/>
    </row>
    <row r="108" spans="1:19" x14ac:dyDescent="0.2">
      <c r="A108" s="28"/>
      <c r="B108" s="27" t="s">
        <v>29</v>
      </c>
      <c r="C108" s="27"/>
      <c r="D108" s="28"/>
      <c r="E108" s="28"/>
      <c r="F108" s="28"/>
      <c r="G108" s="28"/>
      <c r="H108" s="28"/>
      <c r="I108" s="28"/>
      <c r="J108" s="28"/>
      <c r="K108" s="28"/>
      <c r="L108" s="28"/>
      <c r="M108" s="28"/>
      <c r="N108" s="28"/>
      <c r="O108" s="28"/>
      <c r="P108" s="28"/>
      <c r="Q108" s="28"/>
      <c r="R108" s="28"/>
      <c r="S108" s="28"/>
    </row>
    <row r="109" spans="1:19" x14ac:dyDescent="0.2">
      <c r="A109" s="28"/>
      <c r="B109" s="27"/>
      <c r="C109" s="27" t="s">
        <v>67</v>
      </c>
      <c r="D109" s="28"/>
      <c r="E109" s="28"/>
      <c r="F109" s="28"/>
      <c r="G109" s="35">
        <f>ABS(IPMT($E$96/12,25,$E$97,$E$95))</f>
        <v>0</v>
      </c>
      <c r="H109" s="35">
        <f>ABS(IPMT($E$96/12,26,$E$97,$E$95))</f>
        <v>0</v>
      </c>
      <c r="I109" s="35">
        <f>ABS(IPMT($E$96/12,27,$E$97,$E$95))</f>
        <v>0</v>
      </c>
      <c r="J109" s="35">
        <f>ABS(IPMT($E$96/12,28,$E$97,$E$95))</f>
        <v>0</v>
      </c>
      <c r="K109" s="35">
        <f>ABS(IPMT($E$96/12,29,$E$97,$E$95))</f>
        <v>0</v>
      </c>
      <c r="L109" s="35">
        <f>ABS(IPMT($E$96/12,30,$E$97,$E$95))</f>
        <v>0</v>
      </c>
      <c r="M109" s="35">
        <f>ABS(IPMT($E$96/12,31,$E$97,$E$95))</f>
        <v>0</v>
      </c>
      <c r="N109" s="35">
        <f>ABS(IPMT($E$96/12,32,$E$97,$E$95))</f>
        <v>0</v>
      </c>
      <c r="O109" s="35">
        <f>ABS(IPMT($E$96/12,33,$E$97,$E$95))</f>
        <v>0</v>
      </c>
      <c r="P109" s="35">
        <f>ABS(IPMT($E$96/12,34,$E$97,$E$95))</f>
        <v>0</v>
      </c>
      <c r="Q109" s="35">
        <f>ABS(IPMT($E$96/12,35,$E$97,$E$95))</f>
        <v>0</v>
      </c>
      <c r="R109" s="35">
        <f>ABS(IPMT($E$96/12,36,$E$97,$E$95))</f>
        <v>0</v>
      </c>
      <c r="S109" s="35">
        <f>SUM(G109:R109)</f>
        <v>0</v>
      </c>
    </row>
    <row r="110" spans="1:19" x14ac:dyDescent="0.2">
      <c r="A110" s="28"/>
      <c r="B110" s="27"/>
      <c r="C110" s="27" t="s">
        <v>76</v>
      </c>
      <c r="D110" s="28"/>
      <c r="E110" s="28"/>
      <c r="F110" s="28"/>
      <c r="G110" s="35">
        <f>ABS(PPMT($E$96/12,25,$E$97,$E$95))</f>
        <v>0</v>
      </c>
      <c r="H110" s="35">
        <f>ABS(PPMT($E$96/12,26,$E$97,$E$95))</f>
        <v>0</v>
      </c>
      <c r="I110" s="35">
        <f>ABS(PPMT($E$96/12,27,$E$97,$E$95))</f>
        <v>0</v>
      </c>
      <c r="J110" s="35">
        <f>ABS(PPMT($E$96/12,28,$E$97,$E$95))</f>
        <v>0</v>
      </c>
      <c r="K110" s="35">
        <f>ABS(PPMT($E$96/12,29,$E$97,$E$95))</f>
        <v>0</v>
      </c>
      <c r="L110" s="35">
        <f>ABS(PPMT($E$96/12,30,$E$97,$E$95))</f>
        <v>0</v>
      </c>
      <c r="M110" s="35">
        <f>ABS(PPMT($E$96/12,31,$E$97,$E$95))</f>
        <v>0</v>
      </c>
      <c r="N110" s="35">
        <f>ABS(PPMT($E$96/12,32,$E$97,$E$95))</f>
        <v>0</v>
      </c>
      <c r="O110" s="35">
        <f>ABS(PPMT($E$96/12,33,$E$97,$E$95))</f>
        <v>0</v>
      </c>
      <c r="P110" s="35">
        <f>ABS(PPMT($E$96/12,34,$E$97,$E$95))</f>
        <v>0</v>
      </c>
      <c r="Q110" s="35">
        <f>ABS(PPMT($E$96/12,35,$E$97,$E$95))</f>
        <v>0</v>
      </c>
      <c r="R110" s="35">
        <f>ABS(PPMT($E$96/12,36,$E$97,$E$95))</f>
        <v>0</v>
      </c>
      <c r="S110" s="35">
        <f>SUM(G110:R110)</f>
        <v>0</v>
      </c>
    </row>
    <row r="111" spans="1:19" x14ac:dyDescent="0.2">
      <c r="A111" s="28"/>
      <c r="B111" s="27"/>
      <c r="C111" s="27" t="s">
        <v>78</v>
      </c>
      <c r="D111" s="28"/>
      <c r="E111" s="28"/>
      <c r="F111" s="28"/>
      <c r="G111" s="71">
        <f>R107-G110</f>
        <v>0</v>
      </c>
      <c r="H111" s="71">
        <f t="shared" ref="H111:R111" si="16">G111-H110</f>
        <v>0</v>
      </c>
      <c r="I111" s="71">
        <f t="shared" si="16"/>
        <v>0</v>
      </c>
      <c r="J111" s="71">
        <f t="shared" si="16"/>
        <v>0</v>
      </c>
      <c r="K111" s="71">
        <f t="shared" si="16"/>
        <v>0</v>
      </c>
      <c r="L111" s="71">
        <f t="shared" si="16"/>
        <v>0</v>
      </c>
      <c r="M111" s="71">
        <f t="shared" si="16"/>
        <v>0</v>
      </c>
      <c r="N111" s="71">
        <f t="shared" si="16"/>
        <v>0</v>
      </c>
      <c r="O111" s="71">
        <f t="shared" si="16"/>
        <v>0</v>
      </c>
      <c r="P111" s="71">
        <f t="shared" si="16"/>
        <v>0</v>
      </c>
      <c r="Q111" s="71">
        <f t="shared" si="16"/>
        <v>0</v>
      </c>
      <c r="R111" s="71">
        <f t="shared" si="16"/>
        <v>0</v>
      </c>
      <c r="S111" s="28"/>
    </row>
  </sheetData>
  <phoneticPr fontId="4" type="noConversion"/>
  <pageMargins left="0.75" right="0.75" top="1" bottom="1" header="0.5" footer="0.5"/>
  <pageSetup scale="75" orientation="landscape"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1540B-F9D7-4283-B2B9-CDEDED3876D7}">
  <sheetPr>
    <tabColor indexed="43"/>
  </sheetPr>
  <dimension ref="A1:R46"/>
  <sheetViews>
    <sheetView showGridLines="0" topLeftCell="B1" zoomScaleNormal="100" workbookViewId="0">
      <selection activeCell="I27" activeCellId="3" sqref="K11 I24 I26 I27"/>
    </sheetView>
  </sheetViews>
  <sheetFormatPr defaultColWidth="9" defaultRowHeight="12" outlineLevelRow="1" x14ac:dyDescent="0.2"/>
  <cols>
    <col min="1" max="1" width="3" style="1" customWidth="1"/>
    <col min="2" max="2" width="34.42578125" style="1" customWidth="1"/>
    <col min="3" max="3" width="17.140625" style="1" customWidth="1"/>
    <col min="4" max="4" width="14.85546875" style="1" customWidth="1"/>
    <col min="5" max="5" width="14.5703125" bestFit="1" customWidth="1"/>
    <col min="6" max="6" width="15.42578125" style="17" bestFit="1" customWidth="1"/>
    <col min="7" max="7" width="14.5703125" customWidth="1"/>
    <col min="8" max="8" width="14.42578125" customWidth="1"/>
    <col min="9" max="9" width="12.85546875" customWidth="1"/>
    <col min="10" max="10" width="9.140625" bestFit="1" customWidth="1"/>
    <col min="11" max="11" width="18.85546875" customWidth="1"/>
    <col min="12" max="12" width="9.140625" style="20" bestFit="1" customWidth="1"/>
    <col min="13" max="15" width="18.85546875" customWidth="1"/>
    <col min="16" max="16" width="17.140625" customWidth="1"/>
    <col min="17" max="17" width="17" customWidth="1"/>
  </cols>
  <sheetData>
    <row r="1" spans="1:18" ht="15.75" x14ac:dyDescent="0.25">
      <c r="A1" s="5" t="str">
        <f>'1. Required Start-Up Funds'!A1</f>
        <v>Template</v>
      </c>
      <c r="R1" s="16">
        <f ca="1">NOW()</f>
        <v>46206.124346180557</v>
      </c>
    </row>
    <row r="2" spans="1:18" ht="15.75" x14ac:dyDescent="0.25">
      <c r="A2" s="5" t="s">
        <v>39</v>
      </c>
    </row>
    <row r="3" spans="1:18" x14ac:dyDescent="0.2">
      <c r="E3" s="1"/>
      <c r="F3" s="45"/>
      <c r="G3" s="40"/>
      <c r="H3" s="40"/>
      <c r="I3" s="40"/>
      <c r="J3" s="40"/>
      <c r="K3" s="40"/>
      <c r="L3" s="46"/>
      <c r="M3" s="40"/>
      <c r="N3" s="40"/>
      <c r="O3" s="40"/>
      <c r="P3" s="40"/>
      <c r="Q3" s="40"/>
      <c r="R3" s="40"/>
    </row>
    <row r="4" spans="1:18" x14ac:dyDescent="0.2">
      <c r="E4" s="40"/>
      <c r="F4" s="45"/>
      <c r="G4" s="40"/>
      <c r="H4" s="40"/>
      <c r="I4" s="40"/>
      <c r="J4" s="40"/>
      <c r="K4" s="40"/>
      <c r="L4" s="46"/>
      <c r="M4" s="40"/>
      <c r="N4" s="40"/>
      <c r="O4" s="40"/>
      <c r="P4" s="40"/>
      <c r="Q4" s="40"/>
      <c r="R4" s="40"/>
    </row>
    <row r="5" spans="1:18" ht="12.75" customHeight="1" x14ac:dyDescent="0.2">
      <c r="E5" s="40"/>
      <c r="F5" s="45"/>
      <c r="G5" s="40"/>
      <c r="H5" s="40"/>
      <c r="I5" s="40"/>
      <c r="J5" s="40"/>
      <c r="K5" s="40"/>
      <c r="L5" s="46"/>
      <c r="M5" s="40"/>
      <c r="N5" s="40"/>
      <c r="O5" s="40"/>
      <c r="P5" s="40"/>
      <c r="Q5" s="40"/>
      <c r="R5" s="40"/>
    </row>
    <row r="6" spans="1:18" ht="12.75" customHeight="1" thickBot="1" x14ac:dyDescent="0.25">
      <c r="A6" s="1" t="s">
        <v>53</v>
      </c>
      <c r="E6" s="40"/>
      <c r="F6" s="41" t="s">
        <v>62</v>
      </c>
      <c r="G6" s="42" t="s">
        <v>30</v>
      </c>
      <c r="H6" s="42"/>
      <c r="I6" s="42" t="s">
        <v>86</v>
      </c>
      <c r="J6" s="42"/>
      <c r="K6" s="43" t="s">
        <v>37</v>
      </c>
      <c r="L6" s="44"/>
      <c r="M6" s="43" t="s">
        <v>28</v>
      </c>
      <c r="N6" s="43" t="s">
        <v>38</v>
      </c>
      <c r="O6" s="43" t="s">
        <v>29</v>
      </c>
      <c r="P6" s="43" t="s">
        <v>342</v>
      </c>
      <c r="Q6" s="43" t="s">
        <v>343</v>
      </c>
      <c r="R6" s="40"/>
    </row>
    <row r="7" spans="1:18" ht="12.75" customHeight="1" thickTop="1" x14ac:dyDescent="0.2">
      <c r="E7" s="40"/>
      <c r="F7" s="45"/>
      <c r="G7" s="40"/>
      <c r="H7" s="40"/>
      <c r="I7" s="40"/>
      <c r="J7" s="40"/>
      <c r="K7" s="40"/>
      <c r="L7" s="46"/>
      <c r="M7" s="40"/>
      <c r="N7" s="40"/>
      <c r="O7" s="40"/>
      <c r="P7" s="40"/>
      <c r="Q7" s="40"/>
      <c r="R7" s="40"/>
    </row>
    <row r="8" spans="1:18" ht="12.75" customHeight="1" x14ac:dyDescent="0.2">
      <c r="A8" s="1" t="s">
        <v>58</v>
      </c>
      <c r="E8" s="40"/>
      <c r="F8" s="45"/>
      <c r="G8" s="40"/>
      <c r="H8" s="40"/>
      <c r="I8" s="40"/>
      <c r="J8" s="40"/>
      <c r="K8" s="40"/>
      <c r="L8" s="46"/>
      <c r="M8" s="40"/>
      <c r="N8" s="126">
        <v>0.05</v>
      </c>
      <c r="O8" s="126">
        <v>0.05</v>
      </c>
      <c r="P8" s="126">
        <v>0.1</v>
      </c>
      <c r="Q8" s="126">
        <v>0.1</v>
      </c>
      <c r="R8" s="40"/>
    </row>
    <row r="9" spans="1:18" ht="12.75" customHeight="1" x14ac:dyDescent="0.2">
      <c r="E9" s="40"/>
      <c r="F9" s="45"/>
      <c r="G9" s="40"/>
      <c r="H9" s="40"/>
      <c r="I9" s="40"/>
      <c r="J9" s="40"/>
      <c r="K9" s="40"/>
      <c r="L9" s="46"/>
      <c r="M9" s="40"/>
      <c r="N9" s="40"/>
      <c r="O9" s="40"/>
      <c r="P9" s="40"/>
      <c r="Q9" s="40"/>
      <c r="R9" s="40"/>
    </row>
    <row r="10" spans="1:18" ht="12.75" customHeight="1" x14ac:dyDescent="0.2">
      <c r="A10" s="1" t="s">
        <v>39</v>
      </c>
      <c r="E10" s="40"/>
      <c r="F10" s="45"/>
      <c r="G10" s="40"/>
      <c r="H10" s="40"/>
      <c r="I10" s="40"/>
      <c r="J10" s="40"/>
      <c r="K10" s="40"/>
      <c r="L10" s="46"/>
      <c r="M10" s="40"/>
      <c r="N10" s="40"/>
      <c r="O10" s="40"/>
      <c r="P10" s="40"/>
      <c r="Q10" s="40"/>
      <c r="R10" s="40"/>
    </row>
    <row r="11" spans="1:18" ht="12.75" customHeight="1" x14ac:dyDescent="0.2">
      <c r="B11" s="1" t="s">
        <v>40</v>
      </c>
      <c r="E11" s="40"/>
      <c r="F11" s="127">
        <v>0</v>
      </c>
      <c r="G11" s="40"/>
      <c r="H11" s="40"/>
      <c r="I11" s="40"/>
      <c r="J11" s="40"/>
      <c r="K11" s="412">
        <v>0</v>
      </c>
      <c r="L11" s="47"/>
      <c r="M11" s="48">
        <f>K11*12</f>
        <v>0</v>
      </c>
      <c r="N11" s="48">
        <f>M11*(1+N8)</f>
        <v>0</v>
      </c>
      <c r="O11" s="48">
        <f>N11*(1+O8)</f>
        <v>0</v>
      </c>
      <c r="P11" s="48">
        <f>O11*(1+P8)</f>
        <v>0</v>
      </c>
      <c r="Q11" s="48">
        <f>P11*(1+Q8)</f>
        <v>0</v>
      </c>
      <c r="R11" s="40"/>
    </row>
    <row r="12" spans="1:18" ht="12.75" customHeight="1" x14ac:dyDescent="0.2">
      <c r="B12" s="1" t="s">
        <v>41</v>
      </c>
      <c r="E12" s="40"/>
      <c r="F12" s="127">
        <v>1</v>
      </c>
      <c r="G12" s="40"/>
      <c r="H12" s="40"/>
      <c r="I12" s="40"/>
      <c r="J12" s="40"/>
      <c r="K12" s="119">
        <v>0</v>
      </c>
      <c r="L12" s="83"/>
      <c r="M12" s="35">
        <v>0</v>
      </c>
      <c r="N12" s="35">
        <f>M12*N8+M12</f>
        <v>0</v>
      </c>
      <c r="O12" s="35">
        <f>N12*O8+N12</f>
        <v>0</v>
      </c>
      <c r="P12" s="35">
        <f>O12*P8+O12</f>
        <v>0</v>
      </c>
      <c r="Q12" s="35">
        <f>P12*Q8+P12</f>
        <v>0</v>
      </c>
      <c r="R12" s="40"/>
    </row>
    <row r="13" spans="1:18" ht="12.75" customHeight="1" outlineLevel="1" x14ac:dyDescent="0.2">
      <c r="B13" s="1" t="s">
        <v>42</v>
      </c>
      <c r="E13" s="40"/>
      <c r="F13" s="45"/>
      <c r="G13" s="40"/>
      <c r="H13" s="40"/>
      <c r="I13" s="40"/>
      <c r="J13" s="40"/>
      <c r="K13" s="48"/>
      <c r="L13" s="49"/>
      <c r="M13" s="40"/>
      <c r="N13" s="40"/>
      <c r="O13" s="40"/>
      <c r="P13" s="40"/>
      <c r="Q13" s="40"/>
      <c r="R13" s="40"/>
    </row>
    <row r="14" spans="1:18" ht="12.75" customHeight="1" outlineLevel="1" x14ac:dyDescent="0.2">
      <c r="C14" s="1" t="s">
        <v>43</v>
      </c>
      <c r="E14" s="40"/>
      <c r="F14" s="127">
        <v>0</v>
      </c>
      <c r="G14" s="40"/>
      <c r="H14" s="40"/>
      <c r="I14" s="40"/>
      <c r="J14" s="40"/>
      <c r="K14" s="48">
        <f>M14/12</f>
        <v>0</v>
      </c>
      <c r="L14" s="49"/>
      <c r="M14" s="48">
        <f>G15*G16*52*F14</f>
        <v>0</v>
      </c>
      <c r="N14" s="48">
        <f>M14*(1+$N$8)</f>
        <v>0</v>
      </c>
      <c r="O14" s="48">
        <f>N14*(1+O8)</f>
        <v>0</v>
      </c>
      <c r="P14" s="48">
        <f>O14*(1+P8)</f>
        <v>0</v>
      </c>
      <c r="Q14" s="48">
        <f>P14*(1+Q8)</f>
        <v>0</v>
      </c>
      <c r="R14" s="40"/>
    </row>
    <row r="15" spans="1:18" ht="12.75" customHeight="1" outlineLevel="1" x14ac:dyDescent="0.2">
      <c r="D15" s="1" t="s">
        <v>48</v>
      </c>
      <c r="E15" s="40"/>
      <c r="F15" s="45"/>
      <c r="G15" s="128">
        <v>0</v>
      </c>
      <c r="H15" s="50"/>
      <c r="I15" s="50"/>
      <c r="J15" s="50"/>
      <c r="K15" s="48"/>
      <c r="L15" s="49"/>
      <c r="M15" s="40"/>
      <c r="N15" s="40"/>
      <c r="O15" s="40"/>
      <c r="P15" s="40"/>
      <c r="Q15" s="40"/>
      <c r="R15" s="40"/>
    </row>
    <row r="16" spans="1:18" ht="12.75" customHeight="1" outlineLevel="1" x14ac:dyDescent="0.2">
      <c r="D16" s="1" t="s">
        <v>44</v>
      </c>
      <c r="E16" s="40"/>
      <c r="F16" s="45"/>
      <c r="G16" s="398">
        <v>0</v>
      </c>
      <c r="H16" s="51"/>
      <c r="I16" s="51"/>
      <c r="J16" s="51"/>
      <c r="K16" s="40"/>
      <c r="L16" s="46"/>
      <c r="M16" s="40"/>
      <c r="N16" s="40"/>
      <c r="O16" s="40"/>
      <c r="P16" s="40"/>
      <c r="Q16" s="40"/>
      <c r="R16" s="40"/>
    </row>
    <row r="17" spans="1:18" ht="12.75" customHeight="1" outlineLevel="1" x14ac:dyDescent="0.2">
      <c r="C17" s="1" t="s">
        <v>45</v>
      </c>
      <c r="E17" s="40"/>
      <c r="F17" s="127">
        <v>0</v>
      </c>
      <c r="G17" s="40"/>
      <c r="H17" s="40"/>
      <c r="I17" s="40"/>
      <c r="J17" s="40"/>
      <c r="K17" s="48">
        <v>0</v>
      </c>
      <c r="L17" s="49"/>
      <c r="M17" s="48">
        <v>0</v>
      </c>
      <c r="N17" s="48">
        <f>M17*(1+$N$8)</f>
        <v>0</v>
      </c>
      <c r="O17" s="48">
        <f>N17*(1+O8)</f>
        <v>0</v>
      </c>
      <c r="P17" s="48">
        <f>O17*(1+P8)</f>
        <v>0</v>
      </c>
      <c r="Q17" s="48">
        <f>P17*(1+Q8)</f>
        <v>0</v>
      </c>
      <c r="R17" s="40"/>
    </row>
    <row r="18" spans="1:18" ht="12.75" customHeight="1" outlineLevel="1" x14ac:dyDescent="0.2">
      <c r="D18" s="1" t="s">
        <v>48</v>
      </c>
      <c r="E18" s="40"/>
      <c r="F18" s="45"/>
      <c r="G18" s="399">
        <v>24</v>
      </c>
      <c r="H18" s="50"/>
      <c r="I18" s="50"/>
      <c r="J18" s="50"/>
      <c r="K18" s="48"/>
      <c r="L18" s="49"/>
      <c r="M18" s="40"/>
      <c r="N18" s="40"/>
      <c r="O18" s="40"/>
      <c r="P18" s="40"/>
      <c r="Q18" s="40"/>
      <c r="R18" s="40"/>
    </row>
    <row r="19" spans="1:18" ht="12.75" customHeight="1" outlineLevel="1" x14ac:dyDescent="0.2">
      <c r="D19" s="1" t="s">
        <v>44</v>
      </c>
      <c r="E19" s="40"/>
      <c r="F19" s="45"/>
      <c r="G19" s="398">
        <v>26.38</v>
      </c>
      <c r="H19" s="51"/>
      <c r="I19" s="51"/>
      <c r="J19" s="51"/>
      <c r="K19" s="40"/>
      <c r="L19" s="46"/>
      <c r="M19" s="40"/>
      <c r="N19" s="40"/>
      <c r="O19" s="40"/>
      <c r="P19" s="40"/>
      <c r="Q19" s="40"/>
      <c r="R19" s="40"/>
    </row>
    <row r="20" spans="1:18" ht="12.75" customHeight="1" outlineLevel="1" thickBot="1" x14ac:dyDescent="0.25">
      <c r="B20" s="1" t="s">
        <v>46</v>
      </c>
      <c r="E20" s="40"/>
      <c r="F20" s="45"/>
      <c r="G20" s="40"/>
      <c r="H20" s="40"/>
      <c r="I20" s="40"/>
      <c r="J20" s="40"/>
      <c r="K20" s="52">
        <v>0</v>
      </c>
      <c r="L20" s="49"/>
      <c r="M20" s="52">
        <f>K20*12</f>
        <v>0</v>
      </c>
      <c r="N20" s="52">
        <f>M20*(1+$N$8)</f>
        <v>0</v>
      </c>
      <c r="O20" s="52">
        <f>N20*(1+O8)</f>
        <v>0</v>
      </c>
      <c r="P20" s="52">
        <f>O20*(1+P8)</f>
        <v>0</v>
      </c>
      <c r="Q20" s="52">
        <f>P20*(1+Q8)</f>
        <v>0</v>
      </c>
      <c r="R20" s="40"/>
    </row>
    <row r="21" spans="1:18" ht="12.75" customHeight="1" x14ac:dyDescent="0.2">
      <c r="A21" s="1" t="s">
        <v>47</v>
      </c>
      <c r="E21" s="40"/>
      <c r="F21" s="45">
        <f>SUM(F11:F20)</f>
        <v>1</v>
      </c>
      <c r="G21" s="40"/>
      <c r="H21" s="40"/>
      <c r="I21" s="40"/>
      <c r="J21" s="40"/>
      <c r="K21" s="48">
        <f>SUM(K11:K20)</f>
        <v>0</v>
      </c>
      <c r="L21" s="53"/>
      <c r="M21" s="48">
        <f>SUM(M11:M20)</f>
        <v>0</v>
      </c>
      <c r="N21" s="48">
        <f>SUM(N11:N20)</f>
        <v>0</v>
      </c>
      <c r="O21" s="48">
        <f>SUM(O11:O20)</f>
        <v>0</v>
      </c>
      <c r="P21" s="48">
        <f>SUM(P11:P20)</f>
        <v>0</v>
      </c>
      <c r="Q21" s="48">
        <f>SUM(Q11:Q20)</f>
        <v>0</v>
      </c>
      <c r="R21" s="40"/>
    </row>
    <row r="22" spans="1:18" ht="12.75" customHeight="1" x14ac:dyDescent="0.2">
      <c r="E22" s="40"/>
      <c r="F22" s="45"/>
      <c r="G22" s="40"/>
      <c r="H22" s="40"/>
      <c r="I22" s="40"/>
      <c r="J22" s="40"/>
      <c r="K22" s="40"/>
      <c r="L22" s="46"/>
      <c r="M22" s="40"/>
      <c r="N22" s="40"/>
      <c r="O22" s="40"/>
      <c r="P22" s="40"/>
      <c r="Q22" s="40"/>
      <c r="R22" s="40"/>
    </row>
    <row r="23" spans="1:18" ht="12.75" customHeight="1" x14ac:dyDescent="0.2">
      <c r="A23" s="1" t="s">
        <v>49</v>
      </c>
      <c r="E23" s="40"/>
      <c r="F23" s="45"/>
      <c r="G23" s="40"/>
      <c r="H23" s="40"/>
      <c r="I23" s="40"/>
      <c r="J23" s="40"/>
      <c r="K23" s="40"/>
      <c r="L23" s="46"/>
      <c r="M23" s="40"/>
      <c r="N23" s="40"/>
      <c r="O23" s="40"/>
      <c r="P23" s="40"/>
      <c r="Q23" s="40"/>
      <c r="R23" s="40"/>
    </row>
    <row r="24" spans="1:18" ht="12.75" customHeight="1" x14ac:dyDescent="0.2">
      <c r="B24" s="1" t="s">
        <v>59</v>
      </c>
      <c r="E24" s="40"/>
      <c r="F24" s="45"/>
      <c r="G24" s="129">
        <v>7.0000000000000007E-2</v>
      </c>
      <c r="H24" s="54"/>
      <c r="I24" s="413">
        <v>102000</v>
      </c>
      <c r="J24" s="40"/>
      <c r="K24" s="48">
        <v>0</v>
      </c>
      <c r="L24" s="49"/>
      <c r="M24" s="49"/>
      <c r="N24" s="49"/>
      <c r="O24" s="49"/>
      <c r="P24" s="49"/>
      <c r="Q24" s="49"/>
      <c r="R24" s="40"/>
    </row>
    <row r="25" spans="1:18" ht="12.75" customHeight="1" x14ac:dyDescent="0.2">
      <c r="B25" s="1" t="s">
        <v>60</v>
      </c>
      <c r="E25" s="40"/>
      <c r="F25" s="45"/>
      <c r="G25" s="129">
        <v>1.4500000000000001E-2</v>
      </c>
      <c r="H25" s="54"/>
      <c r="I25" s="402"/>
      <c r="J25" s="40"/>
      <c r="K25" s="48">
        <v>0</v>
      </c>
      <c r="L25" s="49"/>
      <c r="M25" s="49"/>
      <c r="N25" s="49"/>
      <c r="O25" s="49"/>
      <c r="P25" s="49"/>
      <c r="Q25" s="49"/>
      <c r="R25" s="40"/>
    </row>
    <row r="26" spans="1:18" ht="12.75" customHeight="1" x14ac:dyDescent="0.2">
      <c r="B26" s="1" t="s">
        <v>50</v>
      </c>
      <c r="E26" s="40"/>
      <c r="F26" s="45"/>
      <c r="G26" s="129">
        <v>8.0000000000000002E-3</v>
      </c>
      <c r="H26" s="54"/>
      <c r="I26" s="413">
        <v>7000</v>
      </c>
      <c r="J26" s="40"/>
      <c r="K26" s="48">
        <v>0</v>
      </c>
      <c r="L26" s="49"/>
      <c r="M26" s="49"/>
      <c r="N26" s="49"/>
      <c r="O26" s="49"/>
      <c r="P26" s="49"/>
      <c r="Q26" s="49"/>
      <c r="R26" s="40"/>
    </row>
    <row r="27" spans="1:18" ht="12.75" customHeight="1" x14ac:dyDescent="0.2">
      <c r="B27" s="1" t="s">
        <v>51</v>
      </c>
      <c r="E27" s="40"/>
      <c r="F27" s="45"/>
      <c r="G27" s="129">
        <v>2.7E-2</v>
      </c>
      <c r="H27" s="54"/>
      <c r="I27" s="413">
        <v>7000</v>
      </c>
      <c r="J27" s="40"/>
      <c r="K27" s="48">
        <v>0</v>
      </c>
      <c r="L27" s="49"/>
      <c r="M27" s="49"/>
      <c r="N27" s="49"/>
      <c r="O27" s="49"/>
      <c r="P27" s="49"/>
      <c r="Q27" s="49"/>
      <c r="R27" s="40"/>
    </row>
    <row r="28" spans="1:18" ht="12.75" customHeight="1" x14ac:dyDescent="0.2">
      <c r="B28" s="1" t="s">
        <v>56</v>
      </c>
      <c r="E28" s="40"/>
      <c r="F28" s="45"/>
      <c r="G28" s="126">
        <v>0</v>
      </c>
      <c r="H28" s="54"/>
      <c r="I28" s="55"/>
      <c r="J28" s="40"/>
      <c r="K28" s="48">
        <v>0</v>
      </c>
      <c r="L28" s="49"/>
      <c r="M28" s="49"/>
      <c r="N28" s="49"/>
      <c r="O28" s="49"/>
      <c r="P28" s="49"/>
      <c r="Q28" s="49"/>
      <c r="R28" s="40"/>
    </row>
    <row r="29" spans="1:18" ht="12.75" customHeight="1" x14ac:dyDescent="0.2">
      <c r="B29" s="1" t="s">
        <v>52</v>
      </c>
      <c r="E29" s="40"/>
      <c r="F29" s="45"/>
      <c r="G29" s="140">
        <v>0</v>
      </c>
      <c r="H29" s="40"/>
      <c r="I29" s="40"/>
      <c r="J29" s="40"/>
      <c r="K29" s="48">
        <v>0</v>
      </c>
      <c r="L29" s="49"/>
      <c r="M29" s="49"/>
      <c r="N29" s="49"/>
      <c r="O29" s="49"/>
      <c r="P29" s="49"/>
      <c r="Q29" s="49"/>
      <c r="R29" s="40"/>
    </row>
    <row r="30" spans="1:18" ht="12.75" customHeight="1" x14ac:dyDescent="0.2">
      <c r="B30" s="1" t="s">
        <v>55</v>
      </c>
      <c r="E30" s="40"/>
      <c r="F30" s="45"/>
      <c r="G30" s="140">
        <v>0</v>
      </c>
      <c r="H30" s="40"/>
      <c r="I30" s="40"/>
      <c r="J30" s="40"/>
      <c r="K30" s="48">
        <v>0</v>
      </c>
      <c r="L30" s="49"/>
      <c r="M30" s="49"/>
      <c r="N30" s="49"/>
      <c r="O30" s="49"/>
      <c r="P30" s="49"/>
      <c r="Q30" s="49"/>
      <c r="R30" s="40"/>
    </row>
    <row r="31" spans="1:18" ht="12.75" customHeight="1" x14ac:dyDescent="0.2">
      <c r="B31" s="1" t="s">
        <v>57</v>
      </c>
      <c r="E31" s="40"/>
      <c r="F31" s="45"/>
      <c r="G31" s="140">
        <v>0.04</v>
      </c>
      <c r="H31" s="40"/>
      <c r="I31" s="40"/>
      <c r="J31" s="40"/>
      <c r="K31" s="48">
        <v>0</v>
      </c>
      <c r="L31" s="49"/>
      <c r="M31" s="49"/>
      <c r="N31" s="49"/>
      <c r="O31" s="49"/>
      <c r="P31" s="49"/>
      <c r="Q31" s="49"/>
      <c r="R31" s="40"/>
    </row>
    <row r="32" spans="1:18" ht="12.75" customHeight="1" x14ac:dyDescent="0.2">
      <c r="A32" s="1" t="s">
        <v>54</v>
      </c>
      <c r="E32" s="40"/>
      <c r="F32" s="45"/>
      <c r="G32" s="40"/>
      <c r="H32" s="40"/>
      <c r="I32" s="40"/>
      <c r="J32" s="40"/>
      <c r="K32" s="48">
        <v>0</v>
      </c>
      <c r="L32" s="49"/>
      <c r="M32" s="49"/>
      <c r="N32" s="49"/>
      <c r="O32" s="49"/>
      <c r="P32" s="49"/>
      <c r="Q32" s="49"/>
      <c r="R32" s="40"/>
    </row>
    <row r="33" spans="1:18" ht="12.75" customHeight="1" x14ac:dyDescent="0.2">
      <c r="E33" s="40"/>
      <c r="F33" s="45"/>
      <c r="G33" s="40"/>
      <c r="H33" s="40"/>
      <c r="I33" s="40"/>
      <c r="J33" s="40"/>
      <c r="K33" s="56"/>
      <c r="L33" s="57"/>
      <c r="M33" s="40"/>
      <c r="N33" s="40"/>
      <c r="O33" s="40"/>
      <c r="P33" s="40"/>
      <c r="Q33" s="40"/>
      <c r="R33" s="40"/>
    </row>
    <row r="34" spans="1:18" ht="12.75" customHeight="1" thickBot="1" x14ac:dyDescent="0.25">
      <c r="E34" s="40"/>
      <c r="F34" s="45"/>
      <c r="G34" s="40"/>
      <c r="H34" s="40"/>
      <c r="I34" s="40"/>
      <c r="J34" s="40"/>
      <c r="K34" s="58"/>
      <c r="L34" s="46"/>
      <c r="M34" s="58"/>
      <c r="N34" s="58"/>
      <c r="O34" s="58"/>
      <c r="P34" s="58"/>
      <c r="Q34" s="58"/>
      <c r="R34" s="40"/>
    </row>
    <row r="35" spans="1:18" ht="18" customHeight="1" thickBot="1" x14ac:dyDescent="0.25">
      <c r="A35" s="1" t="s">
        <v>61</v>
      </c>
      <c r="E35" s="40"/>
      <c r="F35" s="45"/>
      <c r="G35" s="40"/>
      <c r="H35" s="40"/>
      <c r="I35" s="40"/>
      <c r="J35" s="40"/>
      <c r="K35" s="60">
        <f>K21+K32</f>
        <v>0</v>
      </c>
      <c r="L35" s="49"/>
      <c r="M35" s="60">
        <f>M32+M21</f>
        <v>0</v>
      </c>
      <c r="N35" s="60">
        <f>N32+N21</f>
        <v>0</v>
      </c>
      <c r="O35" s="60">
        <f>O32+O21</f>
        <v>0</v>
      </c>
      <c r="P35" s="60">
        <f>P32+P21</f>
        <v>0</v>
      </c>
      <c r="Q35" s="60">
        <f>Q32+Q21</f>
        <v>0</v>
      </c>
      <c r="R35" s="40"/>
    </row>
    <row r="36" spans="1:18" ht="12.75" customHeight="1" thickTop="1" x14ac:dyDescent="0.2">
      <c r="E36" s="40"/>
      <c r="F36" s="45"/>
      <c r="G36" s="40"/>
      <c r="H36" s="40"/>
      <c r="I36" s="40"/>
      <c r="J36" s="40"/>
      <c r="K36" s="40"/>
      <c r="L36" s="46"/>
      <c r="M36" s="40"/>
      <c r="N36" s="40"/>
      <c r="O36" s="40"/>
      <c r="P36" s="40"/>
      <c r="Q36" s="40"/>
      <c r="R36" s="40"/>
    </row>
    <row r="37" spans="1:18" ht="12.75" customHeight="1" x14ac:dyDescent="0.2">
      <c r="A37" s="171" t="s">
        <v>214</v>
      </c>
      <c r="E37" s="40"/>
      <c r="F37" s="45"/>
      <c r="G37" s="40"/>
      <c r="H37" s="40"/>
      <c r="I37" s="40"/>
      <c r="J37" s="40"/>
      <c r="K37" s="40"/>
      <c r="L37" s="46"/>
      <c r="M37" s="40"/>
      <c r="N37" s="40"/>
      <c r="O37" s="40"/>
      <c r="P37" s="40"/>
      <c r="Q37" s="40"/>
      <c r="R37" s="40"/>
    </row>
    <row r="38" spans="1:18" ht="12.75" customHeight="1" x14ac:dyDescent="0.2">
      <c r="E38" s="40"/>
      <c r="F38" s="45"/>
      <c r="G38" s="40"/>
      <c r="H38" s="40"/>
      <c r="I38" s="40"/>
      <c r="J38" s="40"/>
      <c r="K38" s="40"/>
      <c r="L38" s="46"/>
      <c r="M38" s="40"/>
      <c r="N38" s="40"/>
      <c r="O38" s="40"/>
      <c r="P38" s="40"/>
      <c r="Q38" s="40"/>
      <c r="R38" s="40"/>
    </row>
    <row r="39" spans="1:18" ht="12.75" customHeight="1" x14ac:dyDescent="0.2">
      <c r="B39" s="17"/>
      <c r="C39"/>
      <c r="D39"/>
      <c r="F39"/>
      <c r="H39" s="20"/>
      <c r="L39"/>
    </row>
    <row r="40" spans="1:18" ht="12.75" customHeight="1" x14ac:dyDescent="0.2">
      <c r="B40" s="17"/>
      <c r="C40"/>
      <c r="D40"/>
      <c r="F40"/>
      <c r="H40" s="20"/>
      <c r="L40"/>
    </row>
    <row r="41" spans="1:18" ht="12.75" customHeight="1" x14ac:dyDescent="0.2">
      <c r="B41" s="17"/>
      <c r="C41"/>
      <c r="D41"/>
      <c r="F41"/>
      <c r="H41" s="20"/>
      <c r="L41"/>
    </row>
    <row r="42" spans="1:18" ht="12.75" customHeight="1" x14ac:dyDescent="0.2">
      <c r="B42" s="17"/>
      <c r="C42"/>
      <c r="D42"/>
      <c r="F42"/>
      <c r="H42" s="20"/>
      <c r="L42"/>
    </row>
    <row r="43" spans="1:18" ht="12.75" customHeight="1" x14ac:dyDescent="0.2">
      <c r="B43" s="17"/>
      <c r="C43"/>
      <c r="D43"/>
      <c r="F43"/>
      <c r="H43" s="20"/>
      <c r="L43"/>
    </row>
    <row r="44" spans="1:18" ht="12.75" customHeight="1" x14ac:dyDescent="0.2">
      <c r="B44" s="17"/>
      <c r="C44"/>
      <c r="D44"/>
      <c r="F44"/>
      <c r="H44" s="20"/>
      <c r="L44"/>
    </row>
    <row r="45" spans="1:18" x14ac:dyDescent="0.2">
      <c r="H45" s="20"/>
      <c r="L45"/>
    </row>
    <row r="46" spans="1:18" x14ac:dyDescent="0.2">
      <c r="H46" s="20"/>
      <c r="L46"/>
    </row>
  </sheetData>
  <phoneticPr fontId="4" type="noConversion"/>
  <pageMargins left="0.75" right="0.75" top="1" bottom="1" header="0.5" footer="0.5"/>
  <pageSetup scale="75" orientation="landscape" blackAndWhite="1"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E7B7E-9E45-4D15-BB84-587CE68B358D}">
  <sheetPr>
    <tabColor indexed="43"/>
  </sheetPr>
  <dimension ref="A1"/>
  <sheetViews>
    <sheetView workbookViewId="0"/>
  </sheetViews>
  <sheetFormatPr defaultColWidth="9" defaultRowHeight="12" x14ac:dyDescent="0.2"/>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53019-8DBB-490F-9013-92976B9971A7}">
  <sheetPr>
    <tabColor indexed="43"/>
  </sheetPr>
  <dimension ref="A1:Q66"/>
  <sheetViews>
    <sheetView showGridLines="0" zoomScaleNormal="100" workbookViewId="0">
      <selection activeCell="G11" sqref="G11:G20"/>
    </sheetView>
  </sheetViews>
  <sheetFormatPr defaultColWidth="9" defaultRowHeight="12" x14ac:dyDescent="0.2"/>
  <cols>
    <col min="1" max="1" width="1.85546875" style="1" customWidth="1"/>
    <col min="2" max="2" width="16" style="1" bestFit="1" customWidth="1"/>
    <col min="3" max="4" width="3" style="1" customWidth="1"/>
    <col min="5" max="5" width="23.140625" customWidth="1"/>
    <col min="6" max="6" width="5.85546875" customWidth="1"/>
    <col min="7" max="7" width="18.85546875" customWidth="1"/>
    <col min="8" max="8" width="8.85546875" style="20" customWidth="1"/>
    <col min="9" max="13" width="18.85546875" customWidth="1"/>
  </cols>
  <sheetData>
    <row r="1" spans="1:17" ht="15.75" x14ac:dyDescent="0.25">
      <c r="A1" s="5" t="str">
        <f>'1. Required Start-Up Funds'!A1</f>
        <v>Template</v>
      </c>
      <c r="Q1" s="16">
        <f ca="1">NOW()</f>
        <v>46206.124346180557</v>
      </c>
    </row>
    <row r="2" spans="1:17" ht="15.75" x14ac:dyDescent="0.25">
      <c r="A2" s="5" t="s">
        <v>63</v>
      </c>
    </row>
    <row r="3" spans="1:17" x14ac:dyDescent="0.2">
      <c r="E3" s="1"/>
      <c r="F3" s="40"/>
      <c r="G3" s="40"/>
      <c r="H3" s="46"/>
      <c r="I3" s="40"/>
      <c r="J3" s="40"/>
      <c r="K3" s="40"/>
      <c r="L3" s="40"/>
      <c r="M3" s="40"/>
      <c r="N3" s="40"/>
      <c r="O3" s="40"/>
      <c r="P3" s="40"/>
      <c r="Q3" s="40"/>
    </row>
    <row r="4" spans="1:17" x14ac:dyDescent="0.2">
      <c r="E4" s="40"/>
      <c r="F4" s="40"/>
      <c r="G4" s="40"/>
      <c r="H4" s="46"/>
      <c r="I4" s="40"/>
      <c r="J4" s="40"/>
      <c r="K4" s="40"/>
      <c r="L4" s="40"/>
      <c r="M4" s="40"/>
      <c r="N4" s="40"/>
      <c r="O4" s="40"/>
      <c r="P4" s="40"/>
      <c r="Q4" s="40"/>
    </row>
    <row r="5" spans="1:17" ht="12.75" customHeight="1" x14ac:dyDescent="0.2">
      <c r="E5" s="40"/>
      <c r="F5" s="40"/>
      <c r="G5" s="40"/>
      <c r="H5" s="46"/>
      <c r="I5" s="40"/>
      <c r="J5" s="40"/>
      <c r="K5" s="40"/>
      <c r="L5" s="40"/>
      <c r="M5" s="40"/>
      <c r="N5" s="40"/>
      <c r="O5" s="40"/>
      <c r="P5" s="40"/>
      <c r="Q5" s="40"/>
    </row>
    <row r="6" spans="1:17" ht="12.75" customHeight="1" thickBot="1" x14ac:dyDescent="0.25">
      <c r="A6" s="1" t="s">
        <v>63</v>
      </c>
      <c r="E6" s="40"/>
      <c r="F6" s="42"/>
      <c r="G6" s="43" t="s">
        <v>37</v>
      </c>
      <c r="H6" s="44"/>
      <c r="I6" s="220" t="s">
        <v>28</v>
      </c>
      <c r="J6" s="220" t="s">
        <v>38</v>
      </c>
      <c r="K6" s="220" t="s">
        <v>29</v>
      </c>
      <c r="L6" s="220" t="s">
        <v>342</v>
      </c>
      <c r="M6" s="220" t="s">
        <v>343</v>
      </c>
      <c r="N6" s="40"/>
      <c r="O6" s="40"/>
      <c r="P6" s="40"/>
      <c r="Q6" s="40"/>
    </row>
    <row r="7" spans="1:17" ht="12.75" customHeight="1" thickTop="1" x14ac:dyDescent="0.2">
      <c r="E7" s="40"/>
      <c r="F7" s="40"/>
      <c r="G7" s="40"/>
      <c r="H7" s="46"/>
      <c r="I7" s="40"/>
      <c r="J7" s="40"/>
      <c r="K7" s="40"/>
      <c r="L7" s="40"/>
      <c r="M7" s="40"/>
      <c r="N7" s="40"/>
      <c r="O7" s="40"/>
      <c r="P7" s="40"/>
      <c r="Q7" s="40"/>
    </row>
    <row r="8" spans="1:17" ht="12.75" customHeight="1" x14ac:dyDescent="0.2">
      <c r="A8" s="1" t="s">
        <v>58</v>
      </c>
      <c r="E8" s="40"/>
      <c r="F8" s="40"/>
      <c r="G8" s="40"/>
      <c r="H8" s="46"/>
      <c r="I8" s="40"/>
      <c r="J8" s="126">
        <v>0.1</v>
      </c>
      <c r="K8" s="126">
        <v>0.1</v>
      </c>
      <c r="L8" s="126">
        <v>0.1</v>
      </c>
      <c r="M8" s="126">
        <v>0.1</v>
      </c>
      <c r="N8" s="40"/>
      <c r="O8" s="40"/>
      <c r="P8" s="40"/>
      <c r="Q8" s="40"/>
    </row>
    <row r="9" spans="1:17" ht="12.75" customHeight="1" x14ac:dyDescent="0.2">
      <c r="E9" s="40"/>
      <c r="F9" s="40"/>
      <c r="G9" s="40"/>
      <c r="H9" s="46"/>
      <c r="I9" s="40"/>
      <c r="J9" s="40"/>
      <c r="K9" s="40"/>
      <c r="L9" s="40"/>
      <c r="M9" s="40"/>
      <c r="N9" s="40"/>
      <c r="O9" s="40"/>
      <c r="P9" s="40"/>
      <c r="Q9" s="40"/>
    </row>
    <row r="10" spans="1:17" ht="12.75" customHeight="1" x14ac:dyDescent="0.2">
      <c r="A10" s="24" t="s">
        <v>64</v>
      </c>
      <c r="B10" s="24"/>
      <c r="C10" s="24"/>
      <c r="D10" s="24"/>
      <c r="E10" s="46"/>
      <c r="F10" s="46"/>
      <c r="G10" s="46"/>
      <c r="H10" s="46"/>
      <c r="I10" s="46"/>
      <c r="J10" s="46"/>
      <c r="K10" s="46"/>
      <c r="L10" s="40"/>
      <c r="M10" s="40"/>
      <c r="N10" s="40"/>
      <c r="O10" s="40"/>
      <c r="P10" s="40"/>
      <c r="Q10" s="40"/>
    </row>
    <row r="11" spans="1:17" ht="12.75" customHeight="1" x14ac:dyDescent="0.2">
      <c r="A11" s="24"/>
      <c r="B11" s="329">
        <v>0</v>
      </c>
      <c r="C11" s="328"/>
      <c r="D11" s="328"/>
      <c r="E11" s="326"/>
      <c r="F11" s="28"/>
      <c r="G11" s="414">
        <v>0</v>
      </c>
      <c r="H11" s="327"/>
      <c r="I11" s="83">
        <f>G11*12</f>
        <v>0</v>
      </c>
      <c r="J11" s="233">
        <f t="shared" ref="J11:M15" si="0">I11+I11*J$8</f>
        <v>0</v>
      </c>
      <c r="K11" s="233">
        <f t="shared" si="0"/>
        <v>0</v>
      </c>
      <c r="L11" s="233">
        <f t="shared" si="0"/>
        <v>0</v>
      </c>
      <c r="M11" s="233">
        <f t="shared" si="0"/>
        <v>0</v>
      </c>
      <c r="N11" s="40"/>
      <c r="O11" s="313"/>
      <c r="P11" s="40"/>
      <c r="Q11" s="40"/>
    </row>
    <row r="12" spans="1:17" ht="12.75" customHeight="1" x14ac:dyDescent="0.2">
      <c r="A12" s="24"/>
      <c r="B12" s="329">
        <v>0</v>
      </c>
      <c r="C12" s="328"/>
      <c r="D12" s="328"/>
      <c r="E12" s="326"/>
      <c r="F12" s="28"/>
      <c r="G12" s="414">
        <v>0</v>
      </c>
      <c r="H12" s="83"/>
      <c r="I12" s="83">
        <f>G12*12</f>
        <v>0</v>
      </c>
      <c r="J12" s="233">
        <f t="shared" si="0"/>
        <v>0</v>
      </c>
      <c r="K12" s="233">
        <f t="shared" si="0"/>
        <v>0</v>
      </c>
      <c r="L12" s="233">
        <f t="shared" si="0"/>
        <v>0</v>
      </c>
      <c r="M12" s="233">
        <f t="shared" si="0"/>
        <v>0</v>
      </c>
      <c r="N12" s="40"/>
      <c r="O12" s="313"/>
      <c r="P12" s="40"/>
      <c r="Q12" s="40"/>
    </row>
    <row r="13" spans="1:17" ht="12.75" customHeight="1" x14ac:dyDescent="0.2">
      <c r="A13" s="24"/>
      <c r="B13" s="329">
        <v>0</v>
      </c>
      <c r="C13" s="331"/>
      <c r="D13" s="331"/>
      <c r="E13" s="326"/>
      <c r="F13" s="28"/>
      <c r="G13" s="414">
        <v>0</v>
      </c>
      <c r="H13" s="83"/>
      <c r="I13" s="83">
        <f t="shared" ref="I13:I25" si="1">G13*12</f>
        <v>0</v>
      </c>
      <c r="J13" s="233">
        <f t="shared" si="0"/>
        <v>0</v>
      </c>
      <c r="K13" s="233">
        <f t="shared" si="0"/>
        <v>0</v>
      </c>
      <c r="L13" s="233">
        <f t="shared" si="0"/>
        <v>0</v>
      </c>
      <c r="M13" s="233">
        <f t="shared" si="0"/>
        <v>0</v>
      </c>
      <c r="N13" s="40"/>
      <c r="O13" s="313"/>
      <c r="P13" s="40"/>
      <c r="Q13" s="40"/>
    </row>
    <row r="14" spans="1:17" ht="12.75" customHeight="1" x14ac:dyDescent="0.2">
      <c r="A14" s="24"/>
      <c r="B14" s="329">
        <v>0</v>
      </c>
      <c r="C14" s="331"/>
      <c r="D14" s="331"/>
      <c r="E14" s="326"/>
      <c r="F14" s="28"/>
      <c r="G14" s="414">
        <v>0</v>
      </c>
      <c r="H14" s="83"/>
      <c r="I14" s="83">
        <f>G14*12</f>
        <v>0</v>
      </c>
      <c r="J14" s="233">
        <f t="shared" si="0"/>
        <v>0</v>
      </c>
      <c r="K14" s="233">
        <f t="shared" si="0"/>
        <v>0</v>
      </c>
      <c r="L14" s="233">
        <f t="shared" si="0"/>
        <v>0</v>
      </c>
      <c r="M14" s="233">
        <f t="shared" si="0"/>
        <v>0</v>
      </c>
      <c r="N14" s="40"/>
      <c r="O14" s="313"/>
      <c r="P14" s="40"/>
      <c r="Q14" s="40"/>
    </row>
    <row r="15" spans="1:17" ht="12.75" customHeight="1" x14ac:dyDescent="0.2">
      <c r="A15" s="24"/>
      <c r="B15" s="329">
        <v>0</v>
      </c>
      <c r="C15" s="331"/>
      <c r="D15" s="331"/>
      <c r="E15" s="326"/>
      <c r="F15" s="252"/>
      <c r="G15" s="414">
        <v>0</v>
      </c>
      <c r="H15" s="83"/>
      <c r="I15" s="83">
        <f t="shared" si="1"/>
        <v>0</v>
      </c>
      <c r="J15" s="233">
        <f t="shared" si="0"/>
        <v>0</v>
      </c>
      <c r="K15" s="233">
        <f t="shared" si="0"/>
        <v>0</v>
      </c>
      <c r="L15" s="233">
        <f t="shared" si="0"/>
        <v>0</v>
      </c>
      <c r="M15" s="233">
        <f t="shared" si="0"/>
        <v>0</v>
      </c>
      <c r="N15" s="40"/>
      <c r="O15" s="313"/>
      <c r="P15" s="40"/>
      <c r="Q15" s="40"/>
    </row>
    <row r="16" spans="1:17" ht="12.75" customHeight="1" x14ac:dyDescent="0.2">
      <c r="A16" s="24"/>
      <c r="B16" s="329">
        <v>0</v>
      </c>
      <c r="C16" s="331"/>
      <c r="D16" s="331"/>
      <c r="E16" s="326"/>
      <c r="F16" s="252"/>
      <c r="G16" s="414">
        <v>0</v>
      </c>
      <c r="H16" s="233"/>
      <c r="I16" s="83">
        <f t="shared" si="1"/>
        <v>0</v>
      </c>
      <c r="J16" s="233">
        <f t="shared" ref="J16:M17" si="2">I16+I16*J$8</f>
        <v>0</v>
      </c>
      <c r="K16" s="233">
        <f t="shared" si="2"/>
        <v>0</v>
      </c>
      <c r="L16" s="233">
        <f t="shared" si="2"/>
        <v>0</v>
      </c>
      <c r="M16" s="233">
        <f t="shared" si="2"/>
        <v>0</v>
      </c>
      <c r="N16" s="40"/>
      <c r="O16" s="313"/>
      <c r="P16" s="316"/>
      <c r="Q16" s="40"/>
    </row>
    <row r="17" spans="1:17" ht="12.75" customHeight="1" x14ac:dyDescent="0.2">
      <c r="A17" s="24"/>
      <c r="B17" s="331">
        <v>0</v>
      </c>
      <c r="C17" s="331"/>
      <c r="D17" s="331"/>
      <c r="E17" s="326"/>
      <c r="F17" s="253"/>
      <c r="G17" s="414">
        <v>0</v>
      </c>
      <c r="H17" s="233"/>
      <c r="I17" s="83">
        <f t="shared" si="1"/>
        <v>0</v>
      </c>
      <c r="J17" s="233">
        <f t="shared" si="2"/>
        <v>0</v>
      </c>
      <c r="K17" s="233">
        <f t="shared" si="2"/>
        <v>0</v>
      </c>
      <c r="L17" s="233">
        <f t="shared" si="2"/>
        <v>0</v>
      </c>
      <c r="M17" s="233">
        <f t="shared" si="2"/>
        <v>0</v>
      </c>
      <c r="N17" s="40"/>
      <c r="O17" s="313"/>
      <c r="P17" s="40"/>
      <c r="Q17" s="40"/>
    </row>
    <row r="18" spans="1:17" x14ac:dyDescent="0.2">
      <c r="A18" s="24"/>
      <c r="B18" s="331">
        <v>0</v>
      </c>
      <c r="C18" s="331"/>
      <c r="D18" s="331"/>
      <c r="E18" s="326"/>
      <c r="F18" s="28"/>
      <c r="G18" s="414">
        <v>0</v>
      </c>
      <c r="H18" s="233"/>
      <c r="I18" s="83">
        <v>0</v>
      </c>
      <c r="J18" s="233">
        <v>0</v>
      </c>
      <c r="K18" s="233">
        <f>J18*(1+$K$8)</f>
        <v>0</v>
      </c>
      <c r="L18" s="233">
        <f t="shared" ref="L18:L24" si="3">K18*(1+$L$8)</f>
        <v>0</v>
      </c>
      <c r="M18" s="233">
        <f t="shared" ref="M18:M24" si="4">L18*(1+$M$8)</f>
        <v>0</v>
      </c>
      <c r="N18" s="40"/>
      <c r="O18" s="313"/>
      <c r="P18" s="40"/>
      <c r="Q18" s="40"/>
    </row>
    <row r="19" spans="1:17" x14ac:dyDescent="0.2">
      <c r="A19" s="24"/>
      <c r="B19" s="331">
        <v>0</v>
      </c>
      <c r="C19" s="331"/>
      <c r="D19" s="331"/>
      <c r="E19" s="326"/>
      <c r="F19" s="28"/>
      <c r="G19" s="414">
        <v>0</v>
      </c>
      <c r="H19" s="233"/>
      <c r="I19" s="83">
        <v>0</v>
      </c>
      <c r="J19" s="233">
        <v>0</v>
      </c>
      <c r="K19" s="233">
        <v>0</v>
      </c>
      <c r="L19" s="233">
        <f t="shared" si="3"/>
        <v>0</v>
      </c>
      <c r="M19" s="233">
        <f t="shared" si="4"/>
        <v>0</v>
      </c>
      <c r="N19" s="40"/>
      <c r="O19" s="313"/>
      <c r="P19" s="40"/>
      <c r="Q19" s="40"/>
    </row>
    <row r="20" spans="1:17" x14ac:dyDescent="0.2">
      <c r="A20" s="24"/>
      <c r="B20" s="329">
        <v>0</v>
      </c>
      <c r="C20" s="331"/>
      <c r="D20" s="331"/>
      <c r="E20" s="326"/>
      <c r="F20" s="252"/>
      <c r="G20" s="414">
        <v>0</v>
      </c>
      <c r="H20" s="233"/>
      <c r="I20" s="83">
        <v>0</v>
      </c>
      <c r="J20" s="233">
        <v>0</v>
      </c>
      <c r="K20" s="233">
        <f>J20*(1+$K$8)</f>
        <v>0</v>
      </c>
      <c r="L20" s="233">
        <f t="shared" si="3"/>
        <v>0</v>
      </c>
      <c r="M20" s="233">
        <f t="shared" si="4"/>
        <v>0</v>
      </c>
      <c r="N20" s="40"/>
      <c r="O20" s="313"/>
      <c r="P20" s="40"/>
      <c r="Q20" s="40"/>
    </row>
    <row r="21" spans="1:17" x14ac:dyDescent="0.2">
      <c r="A21" s="24"/>
      <c r="B21" s="329"/>
      <c r="C21" s="331"/>
      <c r="D21" s="331"/>
      <c r="E21" s="326"/>
      <c r="F21" s="253"/>
      <c r="G21" s="385"/>
      <c r="H21" s="233"/>
      <c r="I21" s="83">
        <f t="shared" si="1"/>
        <v>0</v>
      </c>
      <c r="J21" s="233">
        <f>I21*(1+$J$8)</f>
        <v>0</v>
      </c>
      <c r="K21" s="233">
        <f>J21*(1+$K$8)</f>
        <v>0</v>
      </c>
      <c r="L21" s="233">
        <f t="shared" si="3"/>
        <v>0</v>
      </c>
      <c r="M21" s="233">
        <f t="shared" si="4"/>
        <v>0</v>
      </c>
      <c r="N21" s="40"/>
      <c r="O21" s="313"/>
      <c r="P21" s="40"/>
      <c r="Q21" s="40"/>
    </row>
    <row r="22" spans="1:17" x14ac:dyDescent="0.2">
      <c r="A22" s="24"/>
      <c r="B22" s="331"/>
      <c r="C22" s="331"/>
      <c r="D22" s="331"/>
      <c r="E22" s="326"/>
      <c r="F22" s="28"/>
      <c r="G22" s="385"/>
      <c r="H22" s="233"/>
      <c r="I22" s="83">
        <f t="shared" si="1"/>
        <v>0</v>
      </c>
      <c r="J22" s="233">
        <v>0</v>
      </c>
      <c r="K22" s="233">
        <v>0</v>
      </c>
      <c r="L22" s="233">
        <f t="shared" si="3"/>
        <v>0</v>
      </c>
      <c r="M22" s="233">
        <f t="shared" si="4"/>
        <v>0</v>
      </c>
      <c r="N22" s="40"/>
      <c r="O22" s="313"/>
      <c r="P22" s="40"/>
      <c r="Q22" s="40"/>
    </row>
    <row r="23" spans="1:17" x14ac:dyDescent="0.2">
      <c r="A23" s="24"/>
      <c r="B23" s="331"/>
      <c r="C23" s="331"/>
      <c r="D23" s="331"/>
      <c r="E23" s="326"/>
      <c r="F23" s="28"/>
      <c r="G23" s="385"/>
      <c r="H23" s="233"/>
      <c r="I23" s="83">
        <f t="shared" si="1"/>
        <v>0</v>
      </c>
      <c r="J23" s="233">
        <f>I23*(1+$J$8)</f>
        <v>0</v>
      </c>
      <c r="K23" s="233">
        <v>0</v>
      </c>
      <c r="L23" s="233">
        <f t="shared" si="3"/>
        <v>0</v>
      </c>
      <c r="M23" s="233">
        <f t="shared" si="4"/>
        <v>0</v>
      </c>
      <c r="N23" s="40"/>
      <c r="O23" s="313"/>
      <c r="P23" s="40"/>
      <c r="Q23" s="40"/>
    </row>
    <row r="24" spans="1:17" x14ac:dyDescent="0.2">
      <c r="A24" s="24"/>
      <c r="B24" s="331"/>
      <c r="C24" s="331"/>
      <c r="D24" s="331"/>
      <c r="E24" s="326"/>
      <c r="F24" s="28"/>
      <c r="G24" s="385"/>
      <c r="H24" s="233"/>
      <c r="I24" s="83">
        <f t="shared" si="1"/>
        <v>0</v>
      </c>
      <c r="J24" s="233">
        <v>0</v>
      </c>
      <c r="K24" s="233">
        <v>0</v>
      </c>
      <c r="L24" s="233">
        <f t="shared" si="3"/>
        <v>0</v>
      </c>
      <c r="M24" s="233">
        <f t="shared" si="4"/>
        <v>0</v>
      </c>
      <c r="N24" s="40"/>
      <c r="O24" s="313"/>
      <c r="P24" s="40"/>
      <c r="Q24" s="40"/>
    </row>
    <row r="25" spans="1:17" x14ac:dyDescent="0.2">
      <c r="A25" s="24"/>
      <c r="B25" s="331"/>
      <c r="C25" s="331"/>
      <c r="D25" s="331"/>
      <c r="E25" s="326"/>
      <c r="F25" s="28"/>
      <c r="G25" s="385"/>
      <c r="H25" s="233"/>
      <c r="I25" s="83">
        <f t="shared" si="1"/>
        <v>0</v>
      </c>
      <c r="J25" s="49">
        <f>I25*(1+$J$8)</f>
        <v>0</v>
      </c>
      <c r="K25" s="49">
        <f>J25*(1+$K$8)</f>
        <v>0</v>
      </c>
      <c r="L25" s="49">
        <f>K25*(1+$L$8)</f>
        <v>0</v>
      </c>
      <c r="M25" s="49">
        <f>L25*(1+$M$8)</f>
        <v>0</v>
      </c>
      <c r="N25" s="40"/>
      <c r="O25" s="40"/>
      <c r="P25" s="40"/>
      <c r="Q25" s="40"/>
    </row>
    <row r="26" spans="1:17" x14ac:dyDescent="0.2">
      <c r="A26" s="24"/>
      <c r="B26" s="326"/>
      <c r="C26" s="326"/>
      <c r="D26" s="326"/>
      <c r="E26" s="250"/>
      <c r="F26" s="80"/>
      <c r="G26" s="386"/>
      <c r="H26" s="233"/>
      <c r="I26" s="49">
        <f>G26*12</f>
        <v>0</v>
      </c>
      <c r="J26" s="49">
        <v>0</v>
      </c>
      <c r="K26" s="49">
        <v>0</v>
      </c>
      <c r="L26" s="49">
        <f>K26*(1+$L$8)</f>
        <v>0</v>
      </c>
      <c r="M26" s="49">
        <f>L26*(1+$M$8)</f>
        <v>0</v>
      </c>
      <c r="N26" s="40"/>
      <c r="O26" s="40"/>
      <c r="P26" s="222"/>
      <c r="Q26" s="40"/>
    </row>
    <row r="27" spans="1:17" x14ac:dyDescent="0.2">
      <c r="A27" s="24"/>
      <c r="B27" s="139"/>
      <c r="C27" s="138"/>
      <c r="D27" s="138"/>
      <c r="E27" s="250"/>
      <c r="F27" s="80"/>
      <c r="G27" s="386"/>
      <c r="H27" s="233"/>
      <c r="I27" s="49">
        <f>G27*12</f>
        <v>0</v>
      </c>
      <c r="J27" s="49">
        <v>0</v>
      </c>
      <c r="K27" s="49">
        <v>0</v>
      </c>
      <c r="L27" s="49">
        <f>K27*(1+$L$8)</f>
        <v>0</v>
      </c>
      <c r="M27" s="49">
        <f>L27*(1+$M$8)</f>
        <v>0</v>
      </c>
      <c r="N27" s="40"/>
      <c r="O27" s="40"/>
      <c r="P27" s="40"/>
      <c r="Q27" s="40"/>
    </row>
    <row r="28" spans="1:17" x14ac:dyDescent="0.2">
      <c r="A28" s="24"/>
      <c r="B28" s="139"/>
      <c r="C28" s="138"/>
      <c r="D28" s="138"/>
      <c r="E28" s="250"/>
      <c r="F28" s="80"/>
      <c r="G28" s="251">
        <v>0</v>
      </c>
      <c r="H28" s="233"/>
      <c r="I28" s="49">
        <f>G28*12</f>
        <v>0</v>
      </c>
      <c r="J28" s="49">
        <v>0</v>
      </c>
      <c r="K28" s="49">
        <v>0</v>
      </c>
      <c r="L28" s="49">
        <f>K28*2</f>
        <v>0</v>
      </c>
      <c r="M28" s="49">
        <f>L28*2</f>
        <v>0</v>
      </c>
      <c r="N28" s="40"/>
      <c r="O28" s="40"/>
      <c r="P28" s="40"/>
      <c r="Q28" s="40"/>
    </row>
    <row r="29" spans="1:17" x14ac:dyDescent="0.2">
      <c r="A29" s="24"/>
      <c r="B29" s="139"/>
      <c r="C29" s="138"/>
      <c r="D29" s="138"/>
      <c r="E29" s="250"/>
      <c r="F29" s="80"/>
      <c r="G29" s="251">
        <v>0</v>
      </c>
      <c r="H29" s="233"/>
      <c r="I29" s="49">
        <f>G29*12</f>
        <v>0</v>
      </c>
      <c r="J29" s="49">
        <v>0</v>
      </c>
      <c r="K29" s="49">
        <v>0</v>
      </c>
      <c r="L29" s="49">
        <f>K29*(1+L8)</f>
        <v>0</v>
      </c>
      <c r="M29" s="49">
        <f>L29*(1+M8)</f>
        <v>0</v>
      </c>
      <c r="N29" s="40"/>
      <c r="O29" s="40"/>
      <c r="P29" s="40"/>
      <c r="Q29" s="40"/>
    </row>
    <row r="30" spans="1:17" ht="12.75" thickBot="1" x14ac:dyDescent="0.25">
      <c r="A30" s="24"/>
      <c r="B30" s="139"/>
      <c r="C30" s="138"/>
      <c r="D30" s="138"/>
      <c r="E30" s="250"/>
      <c r="F30" s="80"/>
      <c r="G30" s="254">
        <v>0</v>
      </c>
      <c r="H30" s="233"/>
      <c r="I30" s="255">
        <f>G30*12</f>
        <v>0</v>
      </c>
      <c r="J30" s="255">
        <v>0</v>
      </c>
      <c r="K30" s="255">
        <v>0</v>
      </c>
      <c r="L30" s="255">
        <f>K30*(1+L8)</f>
        <v>0</v>
      </c>
      <c r="M30" s="255">
        <f>L30*(1+M8)</f>
        <v>0</v>
      </c>
      <c r="N30" s="40"/>
      <c r="O30" s="40"/>
      <c r="P30" s="40"/>
      <c r="Q30" s="40"/>
    </row>
    <row r="31" spans="1:17" ht="12.75" customHeight="1" x14ac:dyDescent="0.2">
      <c r="A31" s="24" t="s">
        <v>65</v>
      </c>
      <c r="B31" s="24"/>
      <c r="C31" s="24"/>
      <c r="D31" s="24"/>
      <c r="E31" s="46"/>
      <c r="F31" s="46"/>
      <c r="G31" s="49">
        <f>SUM(G11:G30)</f>
        <v>0</v>
      </c>
      <c r="H31" s="49"/>
      <c r="I31" s="49">
        <f>SUM(I11:I30)</f>
        <v>0</v>
      </c>
      <c r="J31" s="49">
        <f>SUM(J11:J30)</f>
        <v>0</v>
      </c>
      <c r="K31" s="49">
        <f>SUM(K11:K30)</f>
        <v>0</v>
      </c>
      <c r="L31" s="49">
        <f>SUM(L11:L30)</f>
        <v>0</v>
      </c>
      <c r="M31" s="49">
        <f>SUM(M11:M30)</f>
        <v>0</v>
      </c>
      <c r="N31" s="40"/>
      <c r="O31" s="40"/>
      <c r="P31" s="40"/>
      <c r="Q31" s="40"/>
    </row>
    <row r="32" spans="1:17" ht="12.75" customHeight="1" x14ac:dyDescent="0.2">
      <c r="A32" s="24"/>
      <c r="B32" s="24"/>
      <c r="C32" s="24"/>
      <c r="D32" s="24"/>
      <c r="E32" s="46"/>
      <c r="F32" s="46"/>
      <c r="G32" s="49"/>
      <c r="H32" s="49"/>
      <c r="I32" s="49"/>
      <c r="J32" s="49"/>
      <c r="K32" s="49"/>
      <c r="L32" s="40"/>
      <c r="M32" s="40"/>
      <c r="N32" s="40"/>
      <c r="O32" s="40"/>
      <c r="P32" s="40"/>
      <c r="Q32" s="40"/>
    </row>
    <row r="33" spans="1:17" ht="12.75" customHeight="1" x14ac:dyDescent="0.2">
      <c r="A33" s="1" t="s">
        <v>66</v>
      </c>
      <c r="B33" s="24"/>
      <c r="C33" s="24"/>
      <c r="D33" s="24"/>
      <c r="E33" s="46"/>
      <c r="F33" s="46"/>
      <c r="G33" s="49"/>
      <c r="H33" s="49"/>
      <c r="I33" s="49"/>
      <c r="J33" s="49"/>
      <c r="K33" s="49"/>
      <c r="L33" s="40"/>
      <c r="M33" s="40"/>
      <c r="N33" s="40"/>
      <c r="O33" s="40"/>
      <c r="P33" s="40"/>
      <c r="Q33" s="40"/>
    </row>
    <row r="34" spans="1:17" ht="12.75" customHeight="1" x14ac:dyDescent="0.2">
      <c r="A34" s="24"/>
      <c r="B34" s="24" t="s">
        <v>3</v>
      </c>
      <c r="C34" s="24"/>
      <c r="D34" s="24"/>
      <c r="E34" s="46"/>
      <c r="F34" s="46"/>
      <c r="G34" s="49">
        <f>('1. Required Start-Up Funds'!E8/'1. Required Start-Up Funds'!H8)/12+('1. Required Start-Up Funds'!E9/'1. Required Start-Up Funds'!H9)/12+('1. Required Start-Up Funds'!E10/'1. Required Start-Up Funds'!H10)/12+('1. Required Start-Up Funds'!E11/'1. Required Start-Up Funds'!H11)/12+('1. Required Start-Up Funds'!E12/'1. Required Start-Up Funds'!H12)/12</f>
        <v>0</v>
      </c>
      <c r="H34" s="49"/>
      <c r="I34" s="49">
        <f>G34*12</f>
        <v>0</v>
      </c>
      <c r="J34" s="49">
        <f>I34</f>
        <v>0</v>
      </c>
      <c r="K34" s="49">
        <f>J34</f>
        <v>0</v>
      </c>
      <c r="L34" s="49">
        <f>K34</f>
        <v>0</v>
      </c>
      <c r="M34" s="49">
        <f>L34</f>
        <v>0</v>
      </c>
      <c r="N34" s="40"/>
      <c r="O34" s="40"/>
      <c r="P34" s="40"/>
      <c r="Q34" s="40"/>
    </row>
    <row r="35" spans="1:17" ht="12.75" customHeight="1" x14ac:dyDescent="0.2">
      <c r="A35" s="24"/>
      <c r="B35" s="24" t="s">
        <v>67</v>
      </c>
      <c r="C35" s="24"/>
      <c r="D35" s="24"/>
      <c r="E35" s="46"/>
      <c r="F35" s="46"/>
      <c r="G35" s="49"/>
      <c r="H35" s="49"/>
      <c r="I35" s="49"/>
      <c r="J35" s="49"/>
      <c r="K35" s="49"/>
      <c r="L35" s="49"/>
      <c r="M35" s="49"/>
      <c r="N35" s="40"/>
      <c r="O35" s="40"/>
      <c r="P35" s="40"/>
      <c r="Q35" s="40"/>
    </row>
    <row r="36" spans="1:17" ht="12.75" customHeight="1" x14ac:dyDescent="0.2">
      <c r="A36" s="24"/>
      <c r="B36" s="24"/>
      <c r="C36" s="24" t="s">
        <v>12</v>
      </c>
      <c r="D36" s="24"/>
      <c r="E36" s="46"/>
      <c r="F36" s="46"/>
      <c r="G36" s="49">
        <f>'20. Amoritization Schedule'!S15/12</f>
        <v>0</v>
      </c>
      <c r="H36" s="49"/>
      <c r="I36" s="49">
        <f>'20. Amoritization Schedule'!S15</f>
        <v>0</v>
      </c>
      <c r="J36" s="49">
        <f>'20. Amoritization Schedule'!S19</f>
        <v>0</v>
      </c>
      <c r="K36" s="49">
        <f>'20. Amoritization Schedule'!S23</f>
        <v>0</v>
      </c>
      <c r="L36" s="49">
        <f>K36</f>
        <v>0</v>
      </c>
      <c r="M36" s="49">
        <f>L36</f>
        <v>0</v>
      </c>
      <c r="N36" s="40"/>
      <c r="O36" s="40"/>
      <c r="P36" s="40"/>
      <c r="Q36" s="40"/>
    </row>
    <row r="37" spans="1:17" ht="12.75" customHeight="1" x14ac:dyDescent="0.2">
      <c r="A37" s="24"/>
      <c r="B37" s="24"/>
      <c r="C37" s="24" t="s">
        <v>14</v>
      </c>
      <c r="D37" s="24"/>
      <c r="E37" s="46"/>
      <c r="F37" s="46"/>
      <c r="G37" s="49">
        <f>'20. Amoritization Schedule'!S41/12</f>
        <v>0</v>
      </c>
      <c r="H37" s="49"/>
      <c r="I37" s="49">
        <f>'20. Amoritization Schedule'!S41</f>
        <v>0</v>
      </c>
      <c r="J37" s="49">
        <f>'20. Amoritization Schedule'!S45</f>
        <v>0</v>
      </c>
      <c r="K37" s="49">
        <f>'20. Amoritization Schedule'!S49</f>
        <v>0</v>
      </c>
      <c r="L37" s="49">
        <f>'20. Amoritization Schedule'!T49</f>
        <v>0</v>
      </c>
      <c r="M37" s="49">
        <f>'20. Amoritization Schedule'!U49</f>
        <v>0</v>
      </c>
      <c r="N37" s="40"/>
      <c r="O37" s="40"/>
      <c r="P37" s="40"/>
      <c r="Q37" s="40"/>
    </row>
    <row r="38" spans="1:17" ht="12.75" customHeight="1" x14ac:dyDescent="0.2">
      <c r="A38" s="24"/>
      <c r="B38" s="24"/>
      <c r="C38" s="24" t="s">
        <v>69</v>
      </c>
      <c r="D38" s="24"/>
      <c r="E38" s="46"/>
      <c r="F38" s="46"/>
      <c r="G38" s="49">
        <v>0</v>
      </c>
      <c r="H38" s="49"/>
      <c r="I38" s="49">
        <v>0</v>
      </c>
      <c r="J38" s="49">
        <v>0</v>
      </c>
      <c r="K38" s="49">
        <v>0</v>
      </c>
      <c r="L38" s="49">
        <f>K38</f>
        <v>0</v>
      </c>
      <c r="M38" s="49">
        <f>L38</f>
        <v>0</v>
      </c>
      <c r="N38" s="40"/>
      <c r="O38" s="40"/>
      <c r="P38" s="40"/>
      <c r="Q38" s="40"/>
    </row>
    <row r="39" spans="1:17" ht="12.75" customHeight="1" x14ac:dyDescent="0.2">
      <c r="A39" s="24"/>
      <c r="B39" s="24"/>
      <c r="C39" s="24" t="s">
        <v>194</v>
      </c>
      <c r="D39" s="24"/>
      <c r="E39" s="46"/>
      <c r="F39" s="46"/>
      <c r="G39" s="49">
        <f>'20. Amoritization Schedule'!S61/12</f>
        <v>0</v>
      </c>
      <c r="H39" s="49"/>
      <c r="I39" s="49">
        <f>'20. Amoritization Schedule'!S61</f>
        <v>0</v>
      </c>
      <c r="J39" s="49">
        <f>'20. Amoritization Schedule'!S65</f>
        <v>0</v>
      </c>
      <c r="K39" s="49">
        <f>'20. Amoritization Schedule'!S69</f>
        <v>0</v>
      </c>
      <c r="L39" s="49">
        <f>'20. Amoritization Schedule'!T69</f>
        <v>0</v>
      </c>
      <c r="M39" s="49">
        <f>'20. Amoritization Schedule'!U69</f>
        <v>0</v>
      </c>
      <c r="N39" s="40"/>
      <c r="O39" s="40"/>
      <c r="P39" s="40"/>
      <c r="Q39" s="40"/>
    </row>
    <row r="40" spans="1:17" ht="12.75" customHeight="1" x14ac:dyDescent="0.2">
      <c r="A40" s="24"/>
      <c r="B40" s="24"/>
      <c r="C40" s="24" t="s">
        <v>195</v>
      </c>
      <c r="D40" s="24"/>
      <c r="E40" s="46"/>
      <c r="F40" s="46"/>
      <c r="G40" s="49">
        <f>'20. Amoritization Schedule'!S81/12</f>
        <v>0</v>
      </c>
      <c r="H40" s="49"/>
      <c r="I40" s="49">
        <f>'20. Amoritization Schedule'!S81</f>
        <v>0</v>
      </c>
      <c r="J40" s="49">
        <f>'20. Amoritization Schedule'!S85</f>
        <v>0</v>
      </c>
      <c r="K40" s="49">
        <f>'20. Amoritization Schedule'!S89</f>
        <v>0</v>
      </c>
      <c r="L40" s="49">
        <f>'20. Amoritization Schedule'!T89</f>
        <v>0</v>
      </c>
      <c r="M40" s="49">
        <f>'20. Amoritization Schedule'!U89</f>
        <v>0</v>
      </c>
      <c r="N40" s="40"/>
      <c r="O40" s="40"/>
      <c r="P40" s="40"/>
      <c r="Q40" s="40"/>
    </row>
    <row r="41" spans="1:17" ht="12.75" customHeight="1" x14ac:dyDescent="0.2">
      <c r="A41" s="24"/>
      <c r="B41" s="24"/>
      <c r="C41" s="24" t="s">
        <v>196</v>
      </c>
      <c r="D41" s="24"/>
      <c r="E41" s="46"/>
      <c r="F41" s="46"/>
      <c r="G41" s="148">
        <f>'20. Amoritization Schedule'!S101/12</f>
        <v>0</v>
      </c>
      <c r="H41" s="49"/>
      <c r="I41" s="148">
        <f>'20. Amoritization Schedule'!S101</f>
        <v>0</v>
      </c>
      <c r="J41" s="148">
        <f>'20. Amoritization Schedule'!S105</f>
        <v>0</v>
      </c>
      <c r="K41" s="148">
        <f>'20. Amoritization Schedule'!S109</f>
        <v>0</v>
      </c>
      <c r="L41" s="148">
        <f>'20. Amoritization Schedule'!T109</f>
        <v>0</v>
      </c>
      <c r="M41" s="148">
        <f>'20. Amoritization Schedule'!U109</f>
        <v>0</v>
      </c>
      <c r="N41" s="40"/>
      <c r="O41" s="40"/>
      <c r="P41" s="40"/>
      <c r="Q41" s="40"/>
    </row>
    <row r="42" spans="1:17" ht="12.75" customHeight="1" x14ac:dyDescent="0.2">
      <c r="A42" s="24" t="s">
        <v>68</v>
      </c>
      <c r="B42" s="24"/>
      <c r="C42" s="24"/>
      <c r="D42" s="24"/>
      <c r="E42" s="46"/>
      <c r="F42" s="46"/>
      <c r="G42" s="57">
        <f>SUM(G34:G41)</f>
        <v>0</v>
      </c>
      <c r="H42" s="57"/>
      <c r="I42" s="57">
        <f>SUM(I34:I41)</f>
        <v>0</v>
      </c>
      <c r="J42" s="57">
        <f>SUM(J34:J41)</f>
        <v>0</v>
      </c>
      <c r="K42" s="57">
        <f>SUM(K34:K41)</f>
        <v>0</v>
      </c>
      <c r="L42" s="57">
        <f>SUM(L34:L41)</f>
        <v>0</v>
      </c>
      <c r="M42" s="57">
        <f>SUM(M34:M41)</f>
        <v>0</v>
      </c>
      <c r="N42" s="40"/>
      <c r="O42" s="40"/>
      <c r="P42" s="40"/>
      <c r="Q42" s="40"/>
    </row>
    <row r="43" spans="1:17" ht="18" customHeight="1" thickBot="1" x14ac:dyDescent="0.25">
      <c r="A43" s="24"/>
      <c r="B43" s="24"/>
      <c r="C43" s="24"/>
      <c r="D43" s="24"/>
      <c r="E43" s="46"/>
      <c r="F43" s="46"/>
      <c r="G43" s="62"/>
      <c r="H43" s="53"/>
      <c r="I43" s="62"/>
      <c r="J43" s="62"/>
      <c r="K43" s="62"/>
      <c r="L43" s="40"/>
      <c r="M43" s="40"/>
      <c r="N43" s="40"/>
      <c r="O43" s="40"/>
      <c r="P43" s="40"/>
      <c r="Q43" s="40"/>
    </row>
    <row r="44" spans="1:17" ht="18" customHeight="1" thickBot="1" x14ac:dyDescent="0.25">
      <c r="A44" s="24" t="s">
        <v>70</v>
      </c>
      <c r="B44" s="24"/>
      <c r="C44" s="24"/>
      <c r="D44" s="24"/>
      <c r="E44" s="46"/>
      <c r="F44" s="46"/>
      <c r="G44" s="86">
        <f>G31+G42</f>
        <v>0</v>
      </c>
      <c r="H44" s="49"/>
      <c r="I44" s="86">
        <f>I31+I42</f>
        <v>0</v>
      </c>
      <c r="J44" s="86">
        <f>J31+J42</f>
        <v>0</v>
      </c>
      <c r="K44" s="86">
        <f>K31+K42</f>
        <v>0</v>
      </c>
      <c r="L44" s="86">
        <f>L31+L42</f>
        <v>0</v>
      </c>
      <c r="M44" s="86">
        <f>M31+M42</f>
        <v>0</v>
      </c>
      <c r="N44" s="40"/>
      <c r="O44" s="40"/>
      <c r="P44" s="40"/>
      <c r="Q44" s="40"/>
    </row>
    <row r="45" spans="1:17" ht="12.75" customHeight="1" thickTop="1" x14ac:dyDescent="0.2">
      <c r="A45" s="24"/>
      <c r="B45" s="24"/>
      <c r="C45" s="24"/>
      <c r="D45" s="24"/>
      <c r="E45" s="46"/>
      <c r="F45" s="46"/>
      <c r="G45" s="46"/>
      <c r="H45" s="46"/>
      <c r="I45" s="46"/>
      <c r="J45" s="46"/>
      <c r="K45" s="46"/>
      <c r="L45" s="40"/>
      <c r="M45" s="40"/>
      <c r="N45" s="40"/>
      <c r="O45" s="40"/>
      <c r="P45" s="40"/>
      <c r="Q45" s="40"/>
    </row>
    <row r="46" spans="1:17" ht="12.75" customHeight="1" x14ac:dyDescent="0.2">
      <c r="E46" s="40"/>
      <c r="F46" s="40"/>
      <c r="G46" s="40"/>
      <c r="H46" s="46"/>
      <c r="I46" s="40"/>
      <c r="J46" s="40"/>
      <c r="K46" s="40"/>
      <c r="L46" s="40"/>
      <c r="M46" s="40"/>
      <c r="N46" s="40"/>
      <c r="O46" s="40"/>
      <c r="P46" s="40"/>
      <c r="Q46" s="40"/>
    </row>
    <row r="47" spans="1:17" ht="12.75" customHeight="1" x14ac:dyDescent="0.2">
      <c r="E47" s="40"/>
      <c r="F47" s="40"/>
      <c r="G47" s="40"/>
      <c r="H47" s="46"/>
      <c r="I47" s="40"/>
      <c r="J47" s="40"/>
      <c r="K47" s="40"/>
      <c r="L47" s="40"/>
      <c r="M47" s="40"/>
      <c r="N47" s="40"/>
      <c r="O47" s="40"/>
      <c r="P47" s="40"/>
      <c r="Q47" s="40"/>
    </row>
    <row r="48" spans="1:17" ht="12.75" customHeight="1" x14ac:dyDescent="0.2">
      <c r="B48" s="40"/>
      <c r="C48" s="40"/>
      <c r="D48" s="46"/>
      <c r="E48" s="40"/>
      <c r="F48" s="40"/>
      <c r="G48" s="40"/>
      <c r="H48" s="40"/>
      <c r="I48" s="40"/>
      <c r="J48" s="40"/>
      <c r="K48" s="40"/>
      <c r="L48" s="40"/>
      <c r="M48" s="40"/>
    </row>
    <row r="49" spans="2:13" ht="12.75" customHeight="1" x14ac:dyDescent="0.2">
      <c r="B49" s="40"/>
      <c r="C49" s="40"/>
      <c r="D49" s="46"/>
      <c r="E49" s="40"/>
      <c r="F49" s="40"/>
      <c r="G49" s="40"/>
      <c r="H49" s="40"/>
      <c r="I49" s="40"/>
      <c r="J49" s="40"/>
      <c r="K49" s="40"/>
      <c r="L49" s="40"/>
      <c r="M49" s="40"/>
    </row>
    <row r="50" spans="2:13" ht="12.75" customHeight="1" x14ac:dyDescent="0.2">
      <c r="B50" s="40"/>
      <c r="C50" s="40"/>
      <c r="D50" s="46"/>
      <c r="E50" s="40"/>
      <c r="F50" s="40"/>
      <c r="G50" s="40"/>
      <c r="H50" s="40"/>
      <c r="I50" s="40"/>
      <c r="J50" s="40"/>
      <c r="K50" s="40"/>
      <c r="L50" s="40"/>
      <c r="M50" s="40"/>
    </row>
    <row r="51" spans="2:13" ht="12.75" customHeight="1" x14ac:dyDescent="0.2">
      <c r="B51" s="40"/>
      <c r="C51" s="40"/>
      <c r="D51" s="46"/>
      <c r="E51" s="40"/>
      <c r="F51" s="40"/>
      <c r="G51" s="40"/>
      <c r="H51" s="40"/>
      <c r="I51" s="40"/>
      <c r="J51" s="40"/>
      <c r="K51" s="40"/>
      <c r="L51" s="40"/>
      <c r="M51" s="40"/>
    </row>
    <row r="52" spans="2:13" ht="12.75" customHeight="1" x14ac:dyDescent="0.2">
      <c r="B52" s="40"/>
      <c r="C52" s="40"/>
      <c r="D52" s="46"/>
      <c r="E52" s="40"/>
      <c r="F52" s="40"/>
      <c r="G52" s="40"/>
      <c r="H52" s="40"/>
      <c r="I52" s="40"/>
      <c r="J52" s="40"/>
      <c r="K52" s="40"/>
      <c r="L52" s="40"/>
      <c r="M52" s="40"/>
    </row>
    <row r="53" spans="2:13" ht="12.75" customHeight="1" x14ac:dyDescent="0.2">
      <c r="B53" s="40"/>
      <c r="C53" s="40"/>
      <c r="D53" s="46"/>
      <c r="E53" s="40"/>
      <c r="F53" s="40"/>
      <c r="G53" s="40"/>
      <c r="H53" s="40"/>
      <c r="I53" s="40"/>
      <c r="J53" s="40"/>
      <c r="K53" s="40"/>
      <c r="L53" s="40"/>
      <c r="M53" s="40"/>
    </row>
    <row r="54" spans="2:13" ht="12.75" customHeight="1" x14ac:dyDescent="0.2">
      <c r="B54"/>
      <c r="C54"/>
      <c r="D54" s="20"/>
      <c r="H54"/>
    </row>
    <row r="55" spans="2:13" ht="12.75" customHeight="1" x14ac:dyDescent="0.2">
      <c r="B55"/>
      <c r="C55"/>
      <c r="D55" s="20"/>
      <c r="H55"/>
    </row>
    <row r="56" spans="2:13" ht="12.75" customHeight="1" x14ac:dyDescent="0.2">
      <c r="B56"/>
      <c r="C56"/>
      <c r="D56" s="20"/>
      <c r="H56"/>
    </row>
    <row r="57" spans="2:13" ht="12.75" customHeight="1" x14ac:dyDescent="0.2">
      <c r="B57"/>
      <c r="C57"/>
      <c r="D57" s="20"/>
      <c r="H57"/>
    </row>
    <row r="58" spans="2:13" ht="12.75" customHeight="1" x14ac:dyDescent="0.2">
      <c r="B58"/>
      <c r="C58"/>
      <c r="D58" s="20"/>
      <c r="H58"/>
    </row>
    <row r="59" spans="2:13" ht="12.75" customHeight="1" x14ac:dyDescent="0.2">
      <c r="B59"/>
      <c r="C59"/>
      <c r="D59" s="20"/>
      <c r="H59"/>
    </row>
    <row r="60" spans="2:13" ht="12.75" customHeight="1" x14ac:dyDescent="0.2">
      <c r="B60"/>
      <c r="C60"/>
      <c r="D60" s="20"/>
      <c r="H60"/>
    </row>
    <row r="61" spans="2:13" ht="12.75" customHeight="1" x14ac:dyDescent="0.2"/>
    <row r="62" spans="2:13" ht="12.75" customHeight="1" x14ac:dyDescent="0.2"/>
    <row r="63" spans="2:13" ht="12.75" customHeight="1" x14ac:dyDescent="0.2"/>
    <row r="64" spans="2:13" ht="12.75" customHeight="1" x14ac:dyDescent="0.2"/>
    <row r="65" ht="12.75" customHeight="1" x14ac:dyDescent="0.2"/>
    <row r="66" ht="12.75" customHeight="1" x14ac:dyDescent="0.2"/>
  </sheetData>
  <phoneticPr fontId="4" type="noConversion"/>
  <pageMargins left="0.75" right="0.75" top="1" bottom="1" header="0.5" footer="0.5"/>
  <pageSetup scale="75" orientation="landscape" blackAndWhite="1"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D84C3-E001-47EE-B062-7485423A163B}">
  <sheetPr>
    <tabColor rgb="FF92D050"/>
  </sheetPr>
  <dimension ref="A1:T57"/>
  <sheetViews>
    <sheetView showGridLines="0" zoomScale="110" zoomScaleNormal="110" workbookViewId="0">
      <selection activeCell="A32" sqref="A32"/>
    </sheetView>
  </sheetViews>
  <sheetFormatPr defaultColWidth="9" defaultRowHeight="12" outlineLevelRow="2" x14ac:dyDescent="0.2"/>
  <cols>
    <col min="1" max="1" width="3" customWidth="1"/>
    <col min="2" max="3" width="3" style="1" customWidth="1"/>
    <col min="4" max="4" width="15.85546875" customWidth="1"/>
    <col min="5" max="5" width="15.85546875" style="3" customWidth="1"/>
    <col min="6" max="6" width="10.85546875" style="3" customWidth="1"/>
    <col min="7" max="7" width="11.140625" style="3" bestFit="1" customWidth="1"/>
    <col min="8" max="8" width="14.85546875" customWidth="1"/>
    <col min="9" max="9" width="10.140625" customWidth="1"/>
    <col min="10" max="19" width="9.85546875" customWidth="1"/>
    <col min="20" max="20" width="11" bestFit="1" customWidth="1"/>
  </cols>
  <sheetData>
    <row r="1" spans="1:20" ht="15.75" x14ac:dyDescent="0.25">
      <c r="A1" s="5" t="str">
        <f>'1. Required Start-Up Funds'!A1</f>
        <v>Template</v>
      </c>
      <c r="T1" s="16">
        <f ca="1">NOW()</f>
        <v>46206.124346180557</v>
      </c>
    </row>
    <row r="2" spans="1:20" ht="15.75" x14ac:dyDescent="0.25">
      <c r="A2" s="5" t="s">
        <v>33</v>
      </c>
    </row>
    <row r="3" spans="1:20" ht="12.75" customHeight="1" x14ac:dyDescent="0.2">
      <c r="A3" s="26"/>
      <c r="B3" s="27"/>
      <c r="C3" s="27"/>
      <c r="D3" s="28"/>
      <c r="E3" s="67"/>
      <c r="F3" s="67"/>
      <c r="G3" s="67"/>
      <c r="H3" s="28"/>
      <c r="I3" s="28"/>
      <c r="J3" s="28"/>
      <c r="K3" s="28"/>
      <c r="L3" s="28"/>
      <c r="M3" s="28"/>
      <c r="N3" s="28"/>
      <c r="O3" s="28"/>
      <c r="P3" s="28"/>
      <c r="Q3" s="28"/>
      <c r="R3" s="28"/>
      <c r="S3" s="28"/>
      <c r="T3" s="28"/>
    </row>
    <row r="4" spans="1:20" ht="12.75" customHeight="1" x14ac:dyDescent="0.2">
      <c r="A4" s="28"/>
      <c r="B4" s="27"/>
      <c r="C4" s="27"/>
      <c r="D4" s="28"/>
      <c r="E4" s="67"/>
      <c r="F4" s="67"/>
      <c r="G4" s="67"/>
      <c r="H4" s="28"/>
      <c r="I4" s="28"/>
      <c r="J4" s="28"/>
      <c r="K4" s="28"/>
      <c r="L4" s="28"/>
      <c r="M4" s="28"/>
      <c r="N4" s="28"/>
      <c r="O4" s="28"/>
      <c r="P4" s="28"/>
      <c r="Q4" s="28"/>
      <c r="R4" s="28"/>
      <c r="S4" s="28"/>
      <c r="T4" s="28"/>
    </row>
    <row r="5" spans="1:20" ht="12.75" customHeight="1" x14ac:dyDescent="0.2">
      <c r="A5" s="28"/>
      <c r="B5" s="27"/>
      <c r="C5" s="27"/>
      <c r="D5" s="28"/>
      <c r="E5" s="67"/>
      <c r="F5" s="67"/>
      <c r="G5" s="67"/>
      <c r="H5" s="28"/>
      <c r="I5" s="28"/>
      <c r="J5" s="28"/>
      <c r="K5" s="28"/>
      <c r="L5" s="28"/>
      <c r="M5" s="28"/>
      <c r="N5" s="28"/>
      <c r="O5" s="28"/>
      <c r="P5" s="28"/>
      <c r="Q5" s="28"/>
      <c r="R5" s="28"/>
      <c r="S5" s="28"/>
      <c r="T5" s="28"/>
    </row>
    <row r="6" spans="1:20" s="1" customFormat="1" ht="12.75" customHeight="1" thickBot="1" x14ac:dyDescent="0.25">
      <c r="A6" s="63" t="s">
        <v>35</v>
      </c>
      <c r="B6" s="63"/>
      <c r="C6" s="63"/>
      <c r="D6" s="63"/>
      <c r="E6" s="64" t="s">
        <v>30</v>
      </c>
      <c r="F6" s="65" t="s">
        <v>36</v>
      </c>
      <c r="G6" s="64"/>
      <c r="H6" s="401" t="s">
        <v>222</v>
      </c>
      <c r="I6" s="401" t="s">
        <v>223</v>
      </c>
      <c r="J6" s="401" t="s">
        <v>224</v>
      </c>
      <c r="K6" s="401" t="s">
        <v>225</v>
      </c>
      <c r="L6" s="401" t="s">
        <v>226</v>
      </c>
      <c r="M6" s="401" t="s">
        <v>227</v>
      </c>
      <c r="N6" s="401" t="s">
        <v>228</v>
      </c>
      <c r="O6" s="401" t="s">
        <v>229</v>
      </c>
      <c r="P6" s="401" t="s">
        <v>230</v>
      </c>
      <c r="Q6" s="401" t="s">
        <v>231</v>
      </c>
      <c r="R6" s="401" t="s">
        <v>232</v>
      </c>
      <c r="S6" s="401" t="s">
        <v>233</v>
      </c>
      <c r="T6" s="66" t="s">
        <v>2</v>
      </c>
    </row>
    <row r="7" spans="1:20" ht="12.75" customHeight="1" thickTop="1" x14ac:dyDescent="0.2">
      <c r="A7" s="28"/>
      <c r="B7" s="27"/>
      <c r="C7" s="27"/>
      <c r="D7" s="28"/>
      <c r="E7" s="67"/>
      <c r="F7" s="67"/>
      <c r="G7" s="67"/>
      <c r="H7" s="28"/>
      <c r="I7" s="28"/>
      <c r="J7" s="28"/>
      <c r="K7" s="28"/>
      <c r="L7" s="28"/>
      <c r="M7" s="28"/>
      <c r="N7" s="28"/>
      <c r="O7" s="28"/>
      <c r="P7" s="28"/>
      <c r="Q7" s="28"/>
      <c r="R7" s="28"/>
      <c r="S7" s="28"/>
      <c r="T7" s="28"/>
    </row>
    <row r="8" spans="1:20" ht="12.75" customHeight="1" x14ac:dyDescent="0.2">
      <c r="A8" s="330" t="s">
        <v>377</v>
      </c>
      <c r="B8" s="124"/>
      <c r="C8" s="124"/>
      <c r="D8" s="124"/>
      <c r="E8" s="67"/>
      <c r="F8" s="67"/>
      <c r="G8" s="67"/>
      <c r="H8" s="28"/>
      <c r="I8" s="28"/>
      <c r="J8" s="28"/>
      <c r="K8" s="28"/>
      <c r="L8" s="28"/>
      <c r="M8" s="28"/>
      <c r="N8" s="28"/>
      <c r="O8" s="28"/>
      <c r="P8" s="28"/>
      <c r="Q8" s="28"/>
      <c r="R8" s="28"/>
      <c r="S8" s="28"/>
      <c r="T8" s="28"/>
    </row>
    <row r="9" spans="1:20" ht="12.75" customHeight="1" x14ac:dyDescent="0.2">
      <c r="A9" s="27"/>
      <c r="B9" s="1" t="s">
        <v>363</v>
      </c>
      <c r="C9" s="27"/>
      <c r="D9" s="28"/>
      <c r="E9" s="415">
        <v>50</v>
      </c>
      <c r="F9" s="68">
        <v>1</v>
      </c>
      <c r="G9" s="68"/>
      <c r="H9" s="28"/>
      <c r="I9" s="28"/>
      <c r="J9" s="28"/>
      <c r="K9" s="28"/>
      <c r="L9" s="28"/>
      <c r="M9" s="28"/>
      <c r="N9" s="28"/>
      <c r="O9" s="28"/>
      <c r="P9" s="28"/>
      <c r="Q9" s="28"/>
      <c r="R9" s="28"/>
      <c r="S9" s="28"/>
      <c r="T9" s="28"/>
    </row>
    <row r="10" spans="1:20" ht="12.75" customHeight="1" x14ac:dyDescent="0.2">
      <c r="A10" s="27"/>
      <c r="B10" s="27" t="s">
        <v>21</v>
      </c>
      <c r="C10" s="27"/>
      <c r="D10" s="28"/>
      <c r="E10" s="416">
        <v>25</v>
      </c>
      <c r="F10" s="69">
        <f>IF(E9&gt;0,E10/E9,0)</f>
        <v>0.5</v>
      </c>
      <c r="G10" s="68"/>
      <c r="H10" s="28"/>
      <c r="I10" s="28"/>
      <c r="J10" s="28"/>
      <c r="K10" s="28"/>
      <c r="L10" s="28"/>
      <c r="M10" s="28"/>
      <c r="N10" s="28"/>
      <c r="O10" s="28"/>
      <c r="P10" s="28"/>
      <c r="Q10" s="28"/>
      <c r="R10" s="28"/>
      <c r="S10" s="28"/>
      <c r="T10" s="28"/>
    </row>
    <row r="11" spans="1:20" ht="12.75" customHeight="1" x14ac:dyDescent="0.2">
      <c r="A11" s="27"/>
      <c r="B11" s="27" t="s">
        <v>34</v>
      </c>
      <c r="C11" s="27"/>
      <c r="D11" s="28"/>
      <c r="E11" s="417">
        <f>E9-E10</f>
        <v>25</v>
      </c>
      <c r="F11" s="68">
        <f>IF(E9&gt;0,E11/E9,0)</f>
        <v>0.5</v>
      </c>
      <c r="G11" s="68"/>
      <c r="H11" s="28"/>
      <c r="I11" s="28"/>
      <c r="J11" s="28"/>
      <c r="K11" s="28"/>
      <c r="L11" s="28"/>
      <c r="M11" s="28"/>
      <c r="N11" s="28"/>
      <c r="O11" s="28"/>
      <c r="P11" s="28"/>
      <c r="Q11" s="28"/>
      <c r="R11" s="28"/>
      <c r="S11" s="28"/>
      <c r="T11" s="28"/>
    </row>
    <row r="12" spans="1:20" ht="12.75" customHeight="1" x14ac:dyDescent="0.2">
      <c r="A12" s="27"/>
      <c r="B12" s="27" t="s">
        <v>27</v>
      </c>
      <c r="C12" s="27"/>
      <c r="D12" s="28"/>
      <c r="E12" s="67"/>
      <c r="F12" s="67"/>
      <c r="G12" s="67"/>
      <c r="H12" s="28"/>
      <c r="I12" s="28"/>
      <c r="J12" s="28"/>
      <c r="K12" s="28"/>
      <c r="L12" s="28"/>
      <c r="M12" s="28"/>
      <c r="N12" s="28"/>
      <c r="O12" s="28"/>
      <c r="P12" s="28"/>
      <c r="Q12" s="28"/>
      <c r="R12" s="28"/>
      <c r="S12" s="28"/>
      <c r="T12" s="28"/>
    </row>
    <row r="13" spans="1:20" ht="12.75" customHeight="1" thickBot="1" x14ac:dyDescent="0.25">
      <c r="A13" s="27"/>
      <c r="B13" s="27"/>
      <c r="C13" s="27" t="s">
        <v>32</v>
      </c>
      <c r="D13" s="28"/>
      <c r="E13" s="67"/>
      <c r="F13" s="67"/>
      <c r="G13" s="67"/>
      <c r="H13" s="87">
        <f t="shared" ref="H13:S13" si="0">IF(H14=0,0,H14/$T$14)</f>
        <v>0</v>
      </c>
      <c r="I13" s="87">
        <f t="shared" si="0"/>
        <v>0</v>
      </c>
      <c r="J13" s="87">
        <f t="shared" si="0"/>
        <v>0</v>
      </c>
      <c r="K13" s="87">
        <f t="shared" si="0"/>
        <v>0</v>
      </c>
      <c r="L13" s="87">
        <f t="shared" si="0"/>
        <v>0</v>
      </c>
      <c r="M13" s="87">
        <f t="shared" si="0"/>
        <v>0</v>
      </c>
      <c r="N13" s="87">
        <f t="shared" si="0"/>
        <v>0</v>
      </c>
      <c r="O13" s="87">
        <f t="shared" si="0"/>
        <v>0</v>
      </c>
      <c r="P13" s="87">
        <f t="shared" si="0"/>
        <v>0</v>
      </c>
      <c r="Q13" s="87">
        <f t="shared" si="0"/>
        <v>0</v>
      </c>
      <c r="R13" s="87">
        <f t="shared" si="0"/>
        <v>0</v>
      </c>
      <c r="S13" s="87">
        <f t="shared" si="0"/>
        <v>0</v>
      </c>
      <c r="T13" s="88">
        <f t="shared" ref="T13:T18" si="1">SUM(H13:S13)</f>
        <v>0</v>
      </c>
    </row>
    <row r="14" spans="1:20" ht="12.75" customHeight="1" x14ac:dyDescent="0.2">
      <c r="A14" s="27"/>
      <c r="B14" s="27"/>
      <c r="C14" s="27" t="s">
        <v>28</v>
      </c>
      <c r="D14" s="28"/>
      <c r="E14" s="67"/>
      <c r="F14" s="67"/>
      <c r="G14" s="310"/>
      <c r="H14" s="119">
        <v>0</v>
      </c>
      <c r="I14" s="119">
        <v>0</v>
      </c>
      <c r="J14" s="119">
        <v>0</v>
      </c>
      <c r="K14" s="119">
        <v>0</v>
      </c>
      <c r="L14" s="119">
        <v>0</v>
      </c>
      <c r="M14" s="119">
        <v>0</v>
      </c>
      <c r="N14" s="119">
        <v>0</v>
      </c>
      <c r="O14" s="119">
        <v>0</v>
      </c>
      <c r="P14" s="119">
        <v>0</v>
      </c>
      <c r="Q14" s="119">
        <v>0</v>
      </c>
      <c r="R14" s="119">
        <v>0</v>
      </c>
      <c r="S14" s="119">
        <v>0</v>
      </c>
      <c r="T14" s="71">
        <f t="shared" si="1"/>
        <v>0</v>
      </c>
    </row>
    <row r="15" spans="1:20" ht="12.75" customHeight="1" x14ac:dyDescent="0.2">
      <c r="A15" s="27"/>
      <c r="B15" s="27"/>
      <c r="C15" s="27" t="s">
        <v>164</v>
      </c>
      <c r="D15" s="28"/>
      <c r="E15" s="121">
        <v>1.4999999999999999E-2</v>
      </c>
      <c r="F15" s="72"/>
      <c r="G15" s="310"/>
      <c r="H15" s="120">
        <f>S14+S14*E15</f>
        <v>0</v>
      </c>
      <c r="I15" s="120">
        <f>H15+H15*$E$15</f>
        <v>0</v>
      </c>
      <c r="J15" s="120">
        <f t="shared" ref="J15:S15" si="2">I15+I15*$E$15</f>
        <v>0</v>
      </c>
      <c r="K15" s="120">
        <f t="shared" si="2"/>
        <v>0</v>
      </c>
      <c r="L15" s="120">
        <f t="shared" si="2"/>
        <v>0</v>
      </c>
      <c r="M15" s="120">
        <f t="shared" si="2"/>
        <v>0</v>
      </c>
      <c r="N15" s="120">
        <f t="shared" si="2"/>
        <v>0</v>
      </c>
      <c r="O15" s="120">
        <f t="shared" si="2"/>
        <v>0</v>
      </c>
      <c r="P15" s="120">
        <f t="shared" si="2"/>
        <v>0</v>
      </c>
      <c r="Q15" s="120">
        <f t="shared" si="2"/>
        <v>0</v>
      </c>
      <c r="R15" s="120">
        <f t="shared" si="2"/>
        <v>0</v>
      </c>
      <c r="S15" s="120">
        <f t="shared" si="2"/>
        <v>0</v>
      </c>
      <c r="T15" s="71">
        <f t="shared" si="1"/>
        <v>0</v>
      </c>
    </row>
    <row r="16" spans="1:20" ht="12.75" customHeight="1" x14ac:dyDescent="0.2">
      <c r="A16" s="28"/>
      <c r="B16" s="27"/>
      <c r="C16" s="27" t="s">
        <v>79</v>
      </c>
      <c r="D16" s="28"/>
      <c r="E16" s="121">
        <v>1.4999999999999999E-2</v>
      </c>
      <c r="F16" s="67"/>
      <c r="G16" s="310"/>
      <c r="H16" s="120">
        <v>0</v>
      </c>
      <c r="I16" s="120">
        <v>0</v>
      </c>
      <c r="J16" s="120">
        <v>0</v>
      </c>
      <c r="K16" s="120">
        <v>0</v>
      </c>
      <c r="L16" s="120">
        <v>0</v>
      </c>
      <c r="M16" s="120">
        <v>0</v>
      </c>
      <c r="N16" s="120">
        <v>0</v>
      </c>
      <c r="O16" s="120">
        <v>0</v>
      </c>
      <c r="P16" s="120">
        <v>0</v>
      </c>
      <c r="Q16" s="120">
        <v>0</v>
      </c>
      <c r="R16" s="120">
        <v>0</v>
      </c>
      <c r="S16" s="120">
        <v>0</v>
      </c>
      <c r="T16" s="71">
        <f t="shared" si="1"/>
        <v>0</v>
      </c>
    </row>
    <row r="17" spans="1:20" ht="12.75" customHeight="1" x14ac:dyDescent="0.2">
      <c r="A17" s="28"/>
      <c r="B17" s="27"/>
      <c r="C17" s="1" t="s">
        <v>344</v>
      </c>
      <c r="D17" s="28"/>
      <c r="E17" s="121">
        <v>1.4999999999999999E-2</v>
      </c>
      <c r="F17" s="67"/>
      <c r="G17" s="310"/>
      <c r="H17" s="120">
        <f>S16*$E17+S16</f>
        <v>0</v>
      </c>
      <c r="I17" s="120">
        <f t="shared" ref="I17:S18" si="3">H17*$E17+H17</f>
        <v>0</v>
      </c>
      <c r="J17" s="120">
        <f t="shared" si="3"/>
        <v>0</v>
      </c>
      <c r="K17" s="120">
        <f t="shared" si="3"/>
        <v>0</v>
      </c>
      <c r="L17" s="120">
        <f t="shared" si="3"/>
        <v>0</v>
      </c>
      <c r="M17" s="120">
        <f t="shared" si="3"/>
        <v>0</v>
      </c>
      <c r="N17" s="120">
        <f t="shared" si="3"/>
        <v>0</v>
      </c>
      <c r="O17" s="120">
        <f t="shared" si="3"/>
        <v>0</v>
      </c>
      <c r="P17" s="120">
        <f t="shared" si="3"/>
        <v>0</v>
      </c>
      <c r="Q17" s="120">
        <f t="shared" si="3"/>
        <v>0</v>
      </c>
      <c r="R17" s="120">
        <f t="shared" si="3"/>
        <v>0</v>
      </c>
      <c r="S17" s="120">
        <f t="shared" si="3"/>
        <v>0</v>
      </c>
      <c r="T17" s="71">
        <f t="shared" si="1"/>
        <v>0</v>
      </c>
    </row>
    <row r="18" spans="1:20" ht="12.75" customHeight="1" x14ac:dyDescent="0.2">
      <c r="A18" s="28"/>
      <c r="B18" s="27"/>
      <c r="C18" s="1" t="s">
        <v>345</v>
      </c>
      <c r="D18" s="28"/>
      <c r="E18" s="121">
        <v>1.4999999999999999E-2</v>
      </c>
      <c r="F18" s="67"/>
      <c r="G18" s="310"/>
      <c r="H18" s="120">
        <f>S17*$E18+S17</f>
        <v>0</v>
      </c>
      <c r="I18" s="120">
        <f t="shared" si="3"/>
        <v>0</v>
      </c>
      <c r="J18" s="120">
        <f t="shared" si="3"/>
        <v>0</v>
      </c>
      <c r="K18" s="120">
        <f t="shared" si="3"/>
        <v>0</v>
      </c>
      <c r="L18" s="120">
        <f t="shared" si="3"/>
        <v>0</v>
      </c>
      <c r="M18" s="120">
        <f t="shared" si="3"/>
        <v>0</v>
      </c>
      <c r="N18" s="120">
        <f t="shared" si="3"/>
        <v>0</v>
      </c>
      <c r="O18" s="120">
        <f t="shared" si="3"/>
        <v>0</v>
      </c>
      <c r="P18" s="120">
        <f t="shared" si="3"/>
        <v>0</v>
      </c>
      <c r="Q18" s="120">
        <f t="shared" si="3"/>
        <v>0</v>
      </c>
      <c r="R18" s="120">
        <f t="shared" si="3"/>
        <v>0</v>
      </c>
      <c r="S18" s="120">
        <f t="shared" si="3"/>
        <v>0</v>
      </c>
      <c r="T18" s="71">
        <f t="shared" si="1"/>
        <v>0</v>
      </c>
    </row>
    <row r="19" spans="1:20" ht="12.75" customHeight="1" outlineLevel="1" x14ac:dyDescent="0.2">
      <c r="A19" s="28"/>
      <c r="B19" s="27" t="s">
        <v>212</v>
      </c>
      <c r="C19" s="27"/>
      <c r="D19" s="28"/>
      <c r="E19" s="121">
        <v>1</v>
      </c>
      <c r="F19" s="67"/>
      <c r="G19" s="68"/>
      <c r="H19" s="380"/>
      <c r="I19" s="73"/>
      <c r="J19" s="73"/>
      <c r="K19" s="73"/>
      <c r="L19" s="73"/>
      <c r="M19" s="73"/>
      <c r="N19" s="73"/>
      <c r="O19" s="73"/>
      <c r="P19" s="73"/>
      <c r="Q19" s="73"/>
      <c r="R19" s="73"/>
      <c r="S19" s="73"/>
      <c r="T19" s="71"/>
    </row>
    <row r="20" spans="1:20" ht="12.75" customHeight="1" outlineLevel="1" x14ac:dyDescent="0.2">
      <c r="A20" s="28"/>
      <c r="B20" s="27"/>
      <c r="C20" s="27"/>
      <c r="D20" s="28"/>
      <c r="E20" s="67" t="s">
        <v>371</v>
      </c>
      <c r="F20" s="67"/>
      <c r="G20" s="67"/>
      <c r="H20" s="28"/>
      <c r="I20" s="28"/>
      <c r="J20" s="28"/>
      <c r="K20" s="28"/>
      <c r="L20" s="28"/>
      <c r="M20" s="28"/>
      <c r="N20" s="28"/>
      <c r="O20" s="28"/>
      <c r="P20" s="28"/>
      <c r="Q20" s="28"/>
      <c r="R20" s="28"/>
      <c r="S20" s="28"/>
      <c r="T20" s="28"/>
    </row>
    <row r="21" spans="1:20" ht="12.75" customHeight="1" outlineLevel="1" x14ac:dyDescent="0.2">
      <c r="A21" s="28"/>
      <c r="B21" s="27" t="s">
        <v>31</v>
      </c>
      <c r="C21" s="27"/>
      <c r="D21" s="28"/>
      <c r="E21" s="417">
        <f>T14*E9</f>
        <v>0</v>
      </c>
      <c r="F21" s="68"/>
      <c r="G21" s="67"/>
      <c r="H21" s="314"/>
      <c r="I21" s="314"/>
      <c r="J21" s="314"/>
      <c r="K21" s="314"/>
      <c r="L21" s="314"/>
      <c r="M21" s="314"/>
      <c r="N21" s="28"/>
      <c r="O21" s="28"/>
      <c r="P21" s="28"/>
      <c r="Q21" s="28"/>
      <c r="R21" s="28"/>
      <c r="S21" s="28"/>
      <c r="T21" s="28"/>
    </row>
    <row r="22" spans="1:20" ht="12.75" customHeight="1" outlineLevel="1" x14ac:dyDescent="0.2">
      <c r="A22" s="28"/>
      <c r="B22" s="27" t="s">
        <v>22</v>
      </c>
      <c r="C22" s="27"/>
      <c r="D22" s="28"/>
      <c r="E22" s="75">
        <f>E10*T14</f>
        <v>0</v>
      </c>
      <c r="F22" s="68"/>
      <c r="G22" s="67"/>
      <c r="H22" s="73"/>
      <c r="I22" s="73"/>
      <c r="J22" s="73"/>
      <c r="K22" s="73"/>
      <c r="L22" s="73"/>
      <c r="M22" s="73"/>
      <c r="N22" s="73"/>
      <c r="O22" s="73"/>
      <c r="P22" s="73"/>
      <c r="Q22" s="73"/>
      <c r="R22" s="73"/>
      <c r="S22" s="73"/>
      <c r="T22" s="28"/>
    </row>
    <row r="23" spans="1:20" ht="12.75" customHeight="1" outlineLevel="1" x14ac:dyDescent="0.2">
      <c r="A23" s="27"/>
      <c r="B23" s="27" t="s">
        <v>23</v>
      </c>
      <c r="C23" s="27"/>
      <c r="D23" s="28"/>
      <c r="E23" s="76">
        <f>E21-E22</f>
        <v>0</v>
      </c>
      <c r="F23" s="68"/>
      <c r="G23" s="67"/>
      <c r="H23" s="73"/>
      <c r="I23" s="73"/>
      <c r="J23" s="73"/>
      <c r="K23" s="73"/>
      <c r="L23" s="73"/>
      <c r="M23" s="73"/>
      <c r="N23" s="73"/>
      <c r="O23" s="73"/>
      <c r="P23" s="73"/>
      <c r="Q23" s="73"/>
      <c r="R23" s="73"/>
      <c r="S23" s="73"/>
      <c r="T23" s="28"/>
    </row>
    <row r="24" spans="1:20" ht="12.75" customHeight="1" outlineLevel="1" x14ac:dyDescent="0.2">
      <c r="A24" s="27"/>
      <c r="B24" s="27" t="s">
        <v>213</v>
      </c>
      <c r="C24" s="27"/>
      <c r="D24" s="28"/>
      <c r="E24" s="76">
        <f>E19*('3. Fixed Operating Expenses'!I44+'2. Salaries and Wages'!M35)</f>
        <v>0</v>
      </c>
      <c r="F24" s="68"/>
      <c r="G24" s="68"/>
      <c r="H24" s="314"/>
      <c r="I24" s="314"/>
      <c r="J24" s="314"/>
      <c r="K24" s="314"/>
      <c r="L24" s="314"/>
      <c r="M24" s="314"/>
      <c r="N24" s="28"/>
      <c r="O24" s="28"/>
      <c r="P24" s="28"/>
      <c r="Q24" s="28"/>
      <c r="R24" s="28"/>
      <c r="S24" s="28"/>
      <c r="T24" s="28"/>
    </row>
    <row r="25" spans="1:20" ht="12.75" customHeight="1" outlineLevel="1" thickBot="1" x14ac:dyDescent="0.25">
      <c r="A25" s="27"/>
      <c r="B25" s="27" t="s">
        <v>24</v>
      </c>
      <c r="C25" s="27"/>
      <c r="D25" s="28"/>
      <c r="E25" s="77">
        <f>E23-E24</f>
        <v>0</v>
      </c>
      <c r="F25" s="68" t="e">
        <f>IF(E9&gt;0,E25/E21,0)</f>
        <v>#DIV/0!</v>
      </c>
      <c r="G25" s="68"/>
      <c r="H25" s="315"/>
      <c r="I25" s="314"/>
      <c r="J25" s="314"/>
      <c r="K25" s="314"/>
      <c r="L25" s="314"/>
      <c r="M25" s="314"/>
      <c r="N25" s="28"/>
      <c r="O25" s="28"/>
      <c r="P25" s="28"/>
      <c r="Q25" s="28"/>
      <c r="R25" s="28"/>
      <c r="S25" s="28"/>
      <c r="T25" s="28"/>
    </row>
    <row r="26" spans="1:20" ht="12.75" customHeight="1" outlineLevel="1" thickTop="1" x14ac:dyDescent="0.2">
      <c r="A26" s="27"/>
      <c r="B26" s="27"/>
      <c r="C26" s="27"/>
      <c r="D26" s="28"/>
      <c r="E26" s="67"/>
      <c r="F26" s="67"/>
      <c r="G26" s="67"/>
      <c r="H26" s="314"/>
      <c r="I26" s="314"/>
      <c r="J26" s="314"/>
      <c r="K26" s="314"/>
      <c r="L26" s="314"/>
      <c r="M26" s="314"/>
      <c r="N26" s="28"/>
      <c r="O26" s="28"/>
      <c r="P26" s="28"/>
      <c r="Q26" s="28"/>
      <c r="R26" s="28"/>
      <c r="S26" s="28"/>
      <c r="T26" s="28"/>
    </row>
    <row r="27" spans="1:20" ht="12.75" customHeight="1" outlineLevel="1" x14ac:dyDescent="0.2">
      <c r="A27" s="27"/>
      <c r="B27" s="27" t="s">
        <v>25</v>
      </c>
      <c r="C27" s="27"/>
      <c r="D27" s="28"/>
      <c r="E27" s="387">
        <f>IF(E9&gt;0,E24/F11,0)</f>
        <v>0</v>
      </c>
      <c r="F27" s="67"/>
      <c r="G27" s="67"/>
      <c r="H27" s="73"/>
      <c r="I27" s="73"/>
      <c r="J27" s="73"/>
      <c r="K27" s="73"/>
      <c r="L27" s="73"/>
      <c r="M27" s="73"/>
      <c r="N27" s="35"/>
      <c r="O27" s="35"/>
      <c r="P27" s="35"/>
      <c r="Q27" s="35"/>
      <c r="R27" s="35"/>
      <c r="S27" s="35"/>
      <c r="T27" s="71"/>
    </row>
    <row r="28" spans="1:20" ht="12.75" customHeight="1" outlineLevel="1" x14ac:dyDescent="0.2">
      <c r="A28" s="27"/>
      <c r="B28" s="27" t="s">
        <v>26</v>
      </c>
      <c r="C28" s="27"/>
      <c r="D28" s="28"/>
      <c r="E28" s="76">
        <f>IF(E9&gt;0,E27/E9,0)</f>
        <v>0</v>
      </c>
      <c r="F28" s="68"/>
      <c r="G28" s="68"/>
      <c r="H28" s="73"/>
      <c r="I28" s="73"/>
      <c r="J28" s="73"/>
      <c r="K28" s="73"/>
      <c r="L28" s="73"/>
      <c r="M28" s="73"/>
      <c r="N28" s="35"/>
      <c r="O28" s="35"/>
      <c r="P28" s="35"/>
      <c r="Q28" s="35"/>
      <c r="R28" s="35"/>
      <c r="S28" s="35"/>
      <c r="T28" s="71"/>
    </row>
    <row r="29" spans="1:20" ht="12.75" customHeight="1" x14ac:dyDescent="0.2">
      <c r="A29" s="28"/>
      <c r="B29" s="27"/>
      <c r="C29" s="27"/>
      <c r="D29" s="28"/>
      <c r="E29" s="67"/>
      <c r="F29" s="68"/>
      <c r="G29" s="68"/>
      <c r="H29" s="35"/>
      <c r="I29" s="35"/>
      <c r="J29" s="35"/>
      <c r="K29" s="35"/>
      <c r="L29" s="35"/>
      <c r="M29" s="35"/>
      <c r="N29" s="35"/>
      <c r="O29" s="35"/>
      <c r="P29" s="35"/>
      <c r="Q29" s="35"/>
      <c r="R29" s="35"/>
      <c r="S29" s="35"/>
      <c r="T29" s="71"/>
    </row>
    <row r="30" spans="1:20" ht="12.75" customHeight="1" x14ac:dyDescent="0.2">
      <c r="A30" s="28"/>
      <c r="B30" s="27"/>
      <c r="C30" s="27"/>
      <c r="D30" s="28"/>
      <c r="E30" s="67"/>
      <c r="F30" s="68"/>
      <c r="G30" s="68"/>
      <c r="H30" s="35"/>
      <c r="I30" s="35"/>
      <c r="J30" s="35"/>
      <c r="K30" s="35"/>
      <c r="L30" s="35"/>
      <c r="M30" s="35"/>
      <c r="N30" s="35"/>
      <c r="O30" s="35"/>
      <c r="P30" s="35"/>
      <c r="Q30" s="35"/>
      <c r="R30" s="35"/>
      <c r="S30" s="35"/>
      <c r="T30" s="71"/>
    </row>
    <row r="31" spans="1:20" ht="12.75" customHeight="1" x14ac:dyDescent="0.2">
      <c r="A31" s="28"/>
      <c r="B31" s="27"/>
      <c r="C31" s="27"/>
      <c r="D31" s="28"/>
      <c r="E31" s="74"/>
      <c r="F31" s="67"/>
      <c r="G31" s="67"/>
      <c r="H31" s="28"/>
      <c r="I31" s="28"/>
      <c r="J31" s="28"/>
      <c r="K31" s="28"/>
      <c r="L31" s="28"/>
      <c r="M31" s="28"/>
      <c r="N31" s="28"/>
      <c r="O31" s="28"/>
      <c r="P31" s="28"/>
      <c r="Q31" s="28"/>
      <c r="R31" s="28"/>
      <c r="S31" s="28"/>
      <c r="T31" s="28"/>
    </row>
    <row r="32" spans="1:20" ht="12.75" customHeight="1" outlineLevel="1" x14ac:dyDescent="0.2">
      <c r="A32" s="256" t="s">
        <v>378</v>
      </c>
      <c r="B32" s="124"/>
      <c r="C32" s="124"/>
      <c r="D32" s="124"/>
      <c r="E32" s="67"/>
      <c r="F32" s="67"/>
      <c r="G32" s="67"/>
      <c r="H32" s="28"/>
      <c r="I32" s="28"/>
      <c r="J32" s="28"/>
      <c r="K32" s="28"/>
      <c r="L32" s="28"/>
      <c r="M32" s="28"/>
      <c r="N32" s="28"/>
      <c r="O32" s="28"/>
      <c r="P32" s="28"/>
      <c r="Q32" s="28"/>
      <c r="R32" s="28"/>
      <c r="S32" s="28"/>
      <c r="T32" s="28"/>
    </row>
    <row r="33" spans="1:20" ht="12.75" customHeight="1" outlineLevel="1" x14ac:dyDescent="0.2">
      <c r="A33" s="27"/>
      <c r="B33" s="27" t="s">
        <v>20</v>
      </c>
      <c r="C33" s="27"/>
      <c r="D33" s="28"/>
      <c r="E33" s="415">
        <v>50</v>
      </c>
      <c r="F33" s="68">
        <v>1</v>
      </c>
      <c r="G33" s="68"/>
      <c r="H33" s="71"/>
      <c r="I33" s="221"/>
      <c r="J33" s="28"/>
      <c r="K33" s="28"/>
      <c r="L33" s="28"/>
      <c r="M33" s="28"/>
      <c r="N33" s="28"/>
      <c r="O33" s="28"/>
      <c r="P33" s="28"/>
      <c r="Q33" s="28"/>
      <c r="R33" s="28"/>
      <c r="S33" s="28"/>
      <c r="T33" s="28"/>
    </row>
    <row r="34" spans="1:20" ht="12.75" customHeight="1" outlineLevel="1" x14ac:dyDescent="0.2">
      <c r="A34" s="27"/>
      <c r="B34" s="27" t="s">
        <v>21</v>
      </c>
      <c r="C34" s="27"/>
      <c r="D34" s="28"/>
      <c r="E34" s="416">
        <v>25</v>
      </c>
      <c r="F34" s="69">
        <f>IF(E33&gt;0,E34/E33,0)</f>
        <v>0.5</v>
      </c>
      <c r="G34" s="68"/>
      <c r="H34" s="28"/>
      <c r="I34" s="28"/>
      <c r="J34" s="28"/>
      <c r="K34" s="28"/>
      <c r="L34" s="28"/>
      <c r="M34" s="28"/>
      <c r="N34" s="28"/>
      <c r="O34" s="28"/>
      <c r="P34" s="28"/>
      <c r="Q34" s="28"/>
      <c r="R34" s="28"/>
      <c r="S34" s="28"/>
      <c r="T34" s="28"/>
    </row>
    <row r="35" spans="1:20" ht="12.75" customHeight="1" outlineLevel="1" x14ac:dyDescent="0.2">
      <c r="A35" s="27"/>
      <c r="B35" s="27" t="s">
        <v>34</v>
      </c>
      <c r="C35" s="27"/>
      <c r="D35" s="28"/>
      <c r="E35" s="417">
        <f>E33-E34</f>
        <v>25</v>
      </c>
      <c r="F35" s="68">
        <f>IF(E33&gt;0,E35/E33,0)</f>
        <v>0.5</v>
      </c>
      <c r="G35" s="68"/>
      <c r="H35" s="28"/>
      <c r="I35" s="28"/>
      <c r="J35" s="28"/>
      <c r="K35" s="28"/>
      <c r="L35" s="28"/>
      <c r="M35" s="28"/>
      <c r="N35" s="28"/>
      <c r="O35" s="28"/>
      <c r="P35" s="28"/>
      <c r="Q35" s="28"/>
      <c r="R35" s="28"/>
      <c r="S35" s="28"/>
      <c r="T35" s="28"/>
    </row>
    <row r="36" spans="1:20" ht="12.75" customHeight="1" outlineLevel="1" x14ac:dyDescent="0.2">
      <c r="A36" s="27"/>
      <c r="B36" s="27" t="s">
        <v>27</v>
      </c>
      <c r="C36" s="27"/>
      <c r="D36" s="28"/>
      <c r="E36" s="67"/>
      <c r="F36" s="67"/>
      <c r="G36" s="67"/>
      <c r="H36" s="28"/>
      <c r="I36" s="28"/>
      <c r="J36" s="28"/>
      <c r="K36" s="28"/>
      <c r="L36" s="28"/>
      <c r="M36" s="28"/>
      <c r="N36" s="28"/>
      <c r="O36" s="28"/>
      <c r="P36" s="28"/>
      <c r="Q36" s="28"/>
      <c r="R36" s="28"/>
      <c r="S36" s="28"/>
      <c r="T36" s="28"/>
    </row>
    <row r="37" spans="1:20" ht="12.75" customHeight="1" outlineLevel="1" thickBot="1" x14ac:dyDescent="0.25">
      <c r="A37" s="27"/>
      <c r="B37" s="27"/>
      <c r="C37" s="27" t="s">
        <v>32</v>
      </c>
      <c r="D37" s="28"/>
      <c r="E37" s="67"/>
      <c r="F37" s="67"/>
      <c r="G37" s="67"/>
      <c r="H37" s="87">
        <f>IF(H38=0,0,H38/$T$38)</f>
        <v>0</v>
      </c>
      <c r="I37" s="87">
        <f t="shared" ref="I37:S37" si="4">IF(I38=0,0,I38/$T$38)</f>
        <v>0</v>
      </c>
      <c r="J37" s="87">
        <f t="shared" si="4"/>
        <v>0</v>
      </c>
      <c r="K37" s="87">
        <f t="shared" si="4"/>
        <v>0</v>
      </c>
      <c r="L37" s="87">
        <f t="shared" si="4"/>
        <v>0</v>
      </c>
      <c r="M37" s="87">
        <f t="shared" si="4"/>
        <v>0</v>
      </c>
      <c r="N37" s="87">
        <f t="shared" si="4"/>
        <v>0</v>
      </c>
      <c r="O37" s="87">
        <f t="shared" si="4"/>
        <v>0</v>
      </c>
      <c r="P37" s="87">
        <f t="shared" si="4"/>
        <v>0</v>
      </c>
      <c r="Q37" s="87">
        <f t="shared" si="4"/>
        <v>0</v>
      </c>
      <c r="R37" s="87">
        <f t="shared" si="4"/>
        <v>0</v>
      </c>
      <c r="S37" s="87">
        <f t="shared" si="4"/>
        <v>0</v>
      </c>
      <c r="T37" s="88">
        <f t="shared" ref="T37:T42" si="5">SUM(H37:S37)</f>
        <v>0</v>
      </c>
    </row>
    <row r="38" spans="1:20" ht="12.75" customHeight="1" outlineLevel="1" x14ac:dyDescent="0.2">
      <c r="A38" s="27"/>
      <c r="B38" s="27"/>
      <c r="C38" s="27" t="s">
        <v>28</v>
      </c>
      <c r="D38" s="28"/>
      <c r="E38" s="67"/>
      <c r="F38" s="67"/>
      <c r="G38" s="67"/>
      <c r="H38" s="119">
        <v>0</v>
      </c>
      <c r="I38" s="119">
        <v>0</v>
      </c>
      <c r="J38" s="119">
        <v>0</v>
      </c>
      <c r="K38" s="119">
        <v>0</v>
      </c>
      <c r="L38" s="119">
        <v>0</v>
      </c>
      <c r="M38" s="119">
        <v>0</v>
      </c>
      <c r="N38" s="119">
        <v>0</v>
      </c>
      <c r="O38" s="119">
        <v>0</v>
      </c>
      <c r="P38" s="119">
        <v>0</v>
      </c>
      <c r="Q38" s="119">
        <v>0</v>
      </c>
      <c r="R38" s="119">
        <v>0</v>
      </c>
      <c r="S38" s="119">
        <v>0</v>
      </c>
      <c r="T38" s="71">
        <f t="shared" si="5"/>
        <v>0</v>
      </c>
    </row>
    <row r="39" spans="1:20" ht="12.75" customHeight="1" outlineLevel="1" x14ac:dyDescent="0.2">
      <c r="A39" s="27"/>
      <c r="B39" s="27"/>
      <c r="C39" s="27" t="s">
        <v>164</v>
      </c>
      <c r="D39" s="28"/>
      <c r="E39" s="121">
        <v>2.5000000000000001E-2</v>
      </c>
      <c r="F39" s="72"/>
      <c r="G39" s="68"/>
      <c r="H39" s="119">
        <f>S38*$E39+S38</f>
        <v>0</v>
      </c>
      <c r="I39" s="119">
        <f t="shared" ref="I39:S39" si="6">H39*$E39+H39</f>
        <v>0</v>
      </c>
      <c r="J39" s="119">
        <f t="shared" si="6"/>
        <v>0</v>
      </c>
      <c r="K39" s="119">
        <f t="shared" si="6"/>
        <v>0</v>
      </c>
      <c r="L39" s="119">
        <f t="shared" si="6"/>
        <v>0</v>
      </c>
      <c r="M39" s="119">
        <f t="shared" si="6"/>
        <v>0</v>
      </c>
      <c r="N39" s="119">
        <f t="shared" si="6"/>
        <v>0</v>
      </c>
      <c r="O39" s="119">
        <f t="shared" si="6"/>
        <v>0</v>
      </c>
      <c r="P39" s="119">
        <f t="shared" si="6"/>
        <v>0</v>
      </c>
      <c r="Q39" s="119">
        <f t="shared" si="6"/>
        <v>0</v>
      </c>
      <c r="R39" s="119">
        <f t="shared" si="6"/>
        <v>0</v>
      </c>
      <c r="S39" s="119">
        <f t="shared" si="6"/>
        <v>0</v>
      </c>
      <c r="T39" s="71">
        <f t="shared" si="5"/>
        <v>0</v>
      </c>
    </row>
    <row r="40" spans="1:20" ht="12.75" customHeight="1" outlineLevel="1" x14ac:dyDescent="0.2">
      <c r="A40" s="28"/>
      <c r="B40" s="27"/>
      <c r="C40" s="27" t="s">
        <v>79</v>
      </c>
      <c r="D40" s="28"/>
      <c r="E40" s="121">
        <v>2.5000000000000001E-2</v>
      </c>
      <c r="F40" s="67"/>
      <c r="G40" s="68"/>
      <c r="H40" s="119">
        <f>S39*$E40+S39</f>
        <v>0</v>
      </c>
      <c r="I40" s="119">
        <f t="shared" ref="I40:S40" si="7">H40*$E40+H40</f>
        <v>0</v>
      </c>
      <c r="J40" s="119">
        <f t="shared" si="7"/>
        <v>0</v>
      </c>
      <c r="K40" s="119">
        <f t="shared" si="7"/>
        <v>0</v>
      </c>
      <c r="L40" s="119">
        <f t="shared" si="7"/>
        <v>0</v>
      </c>
      <c r="M40" s="119">
        <f t="shared" si="7"/>
        <v>0</v>
      </c>
      <c r="N40" s="119">
        <f t="shared" si="7"/>
        <v>0</v>
      </c>
      <c r="O40" s="119">
        <f t="shared" si="7"/>
        <v>0</v>
      </c>
      <c r="P40" s="119">
        <f t="shared" si="7"/>
        <v>0</v>
      </c>
      <c r="Q40" s="119">
        <f t="shared" si="7"/>
        <v>0</v>
      </c>
      <c r="R40" s="119">
        <f t="shared" si="7"/>
        <v>0</v>
      </c>
      <c r="S40" s="119">
        <f t="shared" si="7"/>
        <v>0</v>
      </c>
      <c r="T40" s="71">
        <f t="shared" si="5"/>
        <v>0</v>
      </c>
    </row>
    <row r="41" spans="1:20" ht="12.75" customHeight="1" outlineLevel="1" x14ac:dyDescent="0.2">
      <c r="A41" s="28"/>
      <c r="B41" s="27"/>
      <c r="C41" s="1" t="s">
        <v>344</v>
      </c>
      <c r="D41" s="28"/>
      <c r="E41" s="121">
        <v>0.01</v>
      </c>
      <c r="F41" s="67"/>
      <c r="G41" s="68"/>
      <c r="H41" s="119">
        <f>S40*$E41+S40</f>
        <v>0</v>
      </c>
      <c r="I41" s="119">
        <f t="shared" ref="I41:S41" si="8">H41*$E41+H41</f>
        <v>0</v>
      </c>
      <c r="J41" s="119">
        <f t="shared" si="8"/>
        <v>0</v>
      </c>
      <c r="K41" s="119">
        <f t="shared" si="8"/>
        <v>0</v>
      </c>
      <c r="L41" s="119">
        <f t="shared" si="8"/>
        <v>0</v>
      </c>
      <c r="M41" s="119">
        <f t="shared" si="8"/>
        <v>0</v>
      </c>
      <c r="N41" s="119">
        <f t="shared" si="8"/>
        <v>0</v>
      </c>
      <c r="O41" s="119">
        <f t="shared" si="8"/>
        <v>0</v>
      </c>
      <c r="P41" s="119">
        <f t="shared" si="8"/>
        <v>0</v>
      </c>
      <c r="Q41" s="119">
        <f t="shared" si="8"/>
        <v>0</v>
      </c>
      <c r="R41" s="119">
        <f t="shared" si="8"/>
        <v>0</v>
      </c>
      <c r="S41" s="119">
        <f t="shared" si="8"/>
        <v>0</v>
      </c>
      <c r="T41" s="71">
        <f t="shared" si="5"/>
        <v>0</v>
      </c>
    </row>
    <row r="42" spans="1:20" ht="12.75" customHeight="1" outlineLevel="1" x14ac:dyDescent="0.2">
      <c r="A42" s="28"/>
      <c r="B42" s="27"/>
      <c r="C42" s="1" t="s">
        <v>345</v>
      </c>
      <c r="D42" s="28"/>
      <c r="E42" s="121">
        <v>1.4999999999999999E-2</v>
      </c>
      <c r="F42" s="67"/>
      <c r="G42" s="68"/>
      <c r="H42" s="119">
        <f>S41*$E42+S41</f>
        <v>0</v>
      </c>
      <c r="I42" s="119">
        <f t="shared" ref="I42:S42" si="9">H42*$E42+H42</f>
        <v>0</v>
      </c>
      <c r="J42" s="119">
        <f t="shared" si="9"/>
        <v>0</v>
      </c>
      <c r="K42" s="119">
        <f t="shared" si="9"/>
        <v>0</v>
      </c>
      <c r="L42" s="119">
        <f t="shared" si="9"/>
        <v>0</v>
      </c>
      <c r="M42" s="119">
        <f t="shared" si="9"/>
        <v>0</v>
      </c>
      <c r="N42" s="119">
        <f t="shared" si="9"/>
        <v>0</v>
      </c>
      <c r="O42" s="119">
        <f t="shared" si="9"/>
        <v>0</v>
      </c>
      <c r="P42" s="119">
        <f t="shared" si="9"/>
        <v>0</v>
      </c>
      <c r="Q42" s="119">
        <f t="shared" si="9"/>
        <v>0</v>
      </c>
      <c r="R42" s="119">
        <f t="shared" si="9"/>
        <v>0</v>
      </c>
      <c r="S42" s="119">
        <f t="shared" si="9"/>
        <v>0</v>
      </c>
      <c r="T42" s="71">
        <f t="shared" si="5"/>
        <v>0</v>
      </c>
    </row>
    <row r="43" spans="1:20" ht="12.75" customHeight="1" outlineLevel="2" x14ac:dyDescent="0.2">
      <c r="A43" s="28"/>
      <c r="B43" s="27" t="s">
        <v>212</v>
      </c>
      <c r="C43" s="27"/>
      <c r="D43" s="28"/>
      <c r="E43" s="121">
        <f>1-E19</f>
        <v>0</v>
      </c>
      <c r="F43" s="67"/>
      <c r="G43" s="68"/>
      <c r="H43" s="73"/>
      <c r="I43" s="73"/>
      <c r="J43" s="73"/>
      <c r="K43" s="73"/>
      <c r="L43" s="73"/>
      <c r="M43" s="73"/>
      <c r="N43" s="73"/>
      <c r="O43" s="73"/>
      <c r="P43" s="73"/>
      <c r="Q43" s="73"/>
      <c r="R43" s="73"/>
      <c r="S43" s="73"/>
      <c r="T43" s="71"/>
    </row>
    <row r="44" spans="1:20" ht="12.75" customHeight="1" outlineLevel="2" x14ac:dyDescent="0.2">
      <c r="A44" s="28"/>
      <c r="B44" s="27"/>
      <c r="C44" s="27"/>
      <c r="D44" s="28"/>
      <c r="E44" s="67"/>
      <c r="F44" s="67"/>
      <c r="G44" s="67"/>
      <c r="H44" s="28"/>
      <c r="I44" s="28"/>
      <c r="J44" s="28"/>
      <c r="K44" s="28"/>
      <c r="L44" s="28"/>
      <c r="M44" s="28"/>
      <c r="N44" s="28"/>
      <c r="O44" s="28"/>
      <c r="P44" s="28"/>
      <c r="Q44" s="28"/>
      <c r="R44" s="28"/>
      <c r="S44" s="28"/>
      <c r="T44" s="28"/>
    </row>
    <row r="45" spans="1:20" ht="12.75" customHeight="1" outlineLevel="2" x14ac:dyDescent="0.2">
      <c r="A45" s="28"/>
      <c r="B45" s="27" t="s">
        <v>31</v>
      </c>
      <c r="C45" s="27"/>
      <c r="D45" s="28"/>
      <c r="E45" s="417">
        <f>T38*E33</f>
        <v>0</v>
      </c>
      <c r="F45" s="68"/>
      <c r="G45" s="67"/>
      <c r="H45" s="28"/>
      <c r="I45" s="28"/>
      <c r="J45" s="28"/>
      <c r="K45" s="28"/>
      <c r="L45" s="28"/>
      <c r="M45" s="28"/>
      <c r="N45" s="28"/>
      <c r="O45" s="28"/>
      <c r="P45" s="28"/>
      <c r="Q45" s="28"/>
      <c r="R45" s="28"/>
      <c r="S45" s="28"/>
      <c r="T45" s="28"/>
    </row>
    <row r="46" spans="1:20" ht="12.75" customHeight="1" outlineLevel="2" x14ac:dyDescent="0.2">
      <c r="A46" s="28"/>
      <c r="B46" s="27" t="s">
        <v>22</v>
      </c>
      <c r="C46" s="27"/>
      <c r="D46" s="28"/>
      <c r="E46" s="75">
        <f>E34*T38</f>
        <v>0</v>
      </c>
      <c r="F46" s="68"/>
      <c r="G46" s="67"/>
      <c r="H46" s="28"/>
      <c r="I46" s="28"/>
      <c r="J46" s="28"/>
      <c r="K46" s="28"/>
      <c r="L46" s="28"/>
      <c r="M46" s="28"/>
      <c r="N46" s="28"/>
      <c r="O46" s="28"/>
      <c r="P46" s="28"/>
      <c r="Q46" s="28"/>
      <c r="R46" s="28"/>
      <c r="S46" s="28"/>
      <c r="T46" s="28"/>
    </row>
    <row r="47" spans="1:20" ht="12.75" customHeight="1" outlineLevel="2" x14ac:dyDescent="0.2">
      <c r="A47" s="27"/>
      <c r="B47" s="27" t="s">
        <v>23</v>
      </c>
      <c r="C47" s="27"/>
      <c r="D47" s="28"/>
      <c r="E47" s="76">
        <f>E45-E46</f>
        <v>0</v>
      </c>
      <c r="F47" s="68"/>
      <c r="G47" s="67"/>
      <c r="H47" s="28"/>
      <c r="I47" s="28"/>
      <c r="J47" s="28"/>
      <c r="K47" s="28"/>
      <c r="L47" s="28"/>
      <c r="M47" s="28"/>
      <c r="N47" s="28"/>
      <c r="O47" s="28"/>
      <c r="P47" s="28"/>
      <c r="Q47" s="28"/>
      <c r="R47" s="28"/>
      <c r="S47" s="28"/>
      <c r="T47" s="28"/>
    </row>
    <row r="48" spans="1:20" ht="12.75" customHeight="1" outlineLevel="2" x14ac:dyDescent="0.2">
      <c r="A48" s="27"/>
      <c r="B48" s="27" t="s">
        <v>213</v>
      </c>
      <c r="C48" s="27"/>
      <c r="D48" s="28"/>
      <c r="E48" s="76">
        <f>E43*('3. Fixed Operating Expenses'!I44+'2. Salaries and Wages'!M35)</f>
        <v>0</v>
      </c>
      <c r="F48" s="68"/>
      <c r="G48" s="68"/>
      <c r="H48" s="28"/>
      <c r="I48" s="28"/>
      <c r="J48" s="28"/>
      <c r="K48" s="28"/>
      <c r="L48" s="28"/>
      <c r="M48" s="28"/>
      <c r="N48" s="28"/>
      <c r="O48" s="28"/>
      <c r="P48" s="28"/>
      <c r="Q48" s="28"/>
      <c r="R48" s="28"/>
      <c r="S48" s="28"/>
      <c r="T48" s="28"/>
    </row>
    <row r="49" spans="1:20" ht="12.75" customHeight="1" outlineLevel="2" thickBot="1" x14ac:dyDescent="0.25">
      <c r="A49" s="27"/>
      <c r="B49" s="27" t="s">
        <v>24</v>
      </c>
      <c r="C49" s="27"/>
      <c r="D49" s="28"/>
      <c r="E49" s="77">
        <f>E47-E48</f>
        <v>0</v>
      </c>
      <c r="F49" s="68" t="e">
        <f>IF(E33&gt;0,E49/E45,0)</f>
        <v>#DIV/0!</v>
      </c>
      <c r="G49" s="68"/>
      <c r="H49" s="28"/>
      <c r="I49" s="28"/>
      <c r="J49" s="28"/>
      <c r="K49" s="28"/>
      <c r="L49" s="28"/>
      <c r="M49" s="28"/>
      <c r="N49" s="28"/>
      <c r="O49" s="28"/>
      <c r="P49" s="28"/>
      <c r="Q49" s="28"/>
      <c r="R49" s="28"/>
      <c r="S49" s="28"/>
      <c r="T49" s="28"/>
    </row>
    <row r="50" spans="1:20" ht="12.75" customHeight="1" outlineLevel="2" thickTop="1" x14ac:dyDescent="0.2">
      <c r="A50" s="27"/>
      <c r="B50" s="27"/>
      <c r="C50" s="27"/>
      <c r="D50" s="28"/>
      <c r="E50" s="67"/>
      <c r="F50" s="67"/>
      <c r="G50" s="67"/>
      <c r="H50" s="28"/>
      <c r="I50" s="28"/>
      <c r="J50" s="28"/>
      <c r="K50" s="28"/>
      <c r="L50" s="28"/>
      <c r="M50" s="28"/>
      <c r="N50" s="28"/>
      <c r="O50" s="28"/>
      <c r="P50" s="28"/>
      <c r="Q50" s="28"/>
      <c r="R50" s="28"/>
      <c r="S50" s="28"/>
      <c r="T50" s="28"/>
    </row>
    <row r="51" spans="1:20" ht="12.75" customHeight="1" outlineLevel="2" x14ac:dyDescent="0.2">
      <c r="A51" s="27"/>
      <c r="B51" s="27" t="s">
        <v>25</v>
      </c>
      <c r="C51" s="27"/>
      <c r="D51" s="28"/>
      <c r="E51" s="417">
        <f>IF(E33&gt;0,E48/F35,0)</f>
        <v>0</v>
      </c>
      <c r="F51" s="67"/>
      <c r="G51" s="67"/>
      <c r="H51" s="35"/>
      <c r="I51" s="35"/>
      <c r="J51" s="35"/>
      <c r="K51" s="35"/>
      <c r="L51" s="35"/>
      <c r="M51" s="35"/>
      <c r="N51" s="35"/>
      <c r="O51" s="35"/>
      <c r="P51" s="35"/>
      <c r="Q51" s="35"/>
      <c r="R51" s="35"/>
      <c r="S51" s="35"/>
      <c r="T51" s="71"/>
    </row>
    <row r="52" spans="1:20" ht="12.75" customHeight="1" outlineLevel="2" x14ac:dyDescent="0.2">
      <c r="A52" s="27"/>
      <c r="B52" s="27" t="s">
        <v>26</v>
      </c>
      <c r="C52" s="27"/>
      <c r="D52" s="28"/>
      <c r="E52" s="76">
        <f>IF(E33&gt;0,E51/E33,0)</f>
        <v>0</v>
      </c>
      <c r="F52" s="68"/>
      <c r="G52" s="68"/>
      <c r="H52" s="35"/>
      <c r="I52" s="35"/>
      <c r="J52" s="35"/>
      <c r="K52" s="35"/>
      <c r="L52" s="35"/>
      <c r="M52" s="35"/>
      <c r="N52" s="35"/>
      <c r="O52" s="35"/>
      <c r="P52" s="35"/>
      <c r="Q52" s="35"/>
      <c r="R52" s="35"/>
      <c r="S52" s="35"/>
      <c r="T52" s="71"/>
    </row>
    <row r="53" spans="1:20" ht="12.75" customHeight="1" x14ac:dyDescent="0.2">
      <c r="A53" s="79"/>
      <c r="B53" s="79"/>
      <c r="C53" s="79"/>
      <c r="D53" s="80"/>
      <c r="E53" s="81"/>
      <c r="F53" s="82"/>
      <c r="G53" s="82"/>
      <c r="H53" s="83"/>
      <c r="I53" s="83"/>
      <c r="J53" s="83"/>
      <c r="K53" s="83"/>
      <c r="L53" s="83"/>
      <c r="M53" s="83"/>
      <c r="N53" s="83"/>
      <c r="O53" s="83"/>
      <c r="P53" s="83"/>
      <c r="Q53" s="83"/>
      <c r="R53" s="83"/>
      <c r="S53" s="83"/>
      <c r="T53" s="84"/>
    </row>
    <row r="54" spans="1:20" ht="12.75" customHeight="1" x14ac:dyDescent="0.2">
      <c r="A54" s="7"/>
      <c r="B54" s="8"/>
      <c r="C54" s="8"/>
      <c r="D54" s="7"/>
      <c r="E54" s="9"/>
      <c r="F54" s="10"/>
      <c r="G54" s="10"/>
      <c r="H54" s="11"/>
      <c r="I54" s="11"/>
      <c r="J54" s="11"/>
      <c r="K54" s="11"/>
      <c r="L54" s="11"/>
      <c r="M54" s="11"/>
      <c r="N54" s="11"/>
      <c r="O54" s="11"/>
      <c r="P54" s="11"/>
      <c r="Q54" s="11"/>
      <c r="R54" s="11"/>
      <c r="S54" s="11"/>
      <c r="T54" s="12"/>
    </row>
    <row r="55" spans="1:20" ht="12.75" customHeight="1" x14ac:dyDescent="0.2">
      <c r="A55" s="7"/>
      <c r="B55" s="8"/>
      <c r="C55" s="8"/>
      <c r="D55" s="7"/>
      <c r="E55" s="13"/>
      <c r="F55" s="9"/>
      <c r="G55" s="9"/>
      <c r="H55" s="7"/>
      <c r="I55" s="7"/>
      <c r="J55" s="7"/>
      <c r="K55" s="7"/>
      <c r="L55" s="7"/>
      <c r="M55" s="7"/>
      <c r="N55" s="7"/>
      <c r="O55" s="7"/>
      <c r="P55" s="7"/>
      <c r="Q55" s="7"/>
      <c r="R55" s="7"/>
      <c r="S55" s="7"/>
      <c r="T55" s="7"/>
    </row>
    <row r="56" spans="1:20" ht="12.75" customHeight="1" x14ac:dyDescent="0.2">
      <c r="A56" s="7"/>
      <c r="B56" s="8"/>
      <c r="C56" s="8"/>
      <c r="D56" s="7"/>
      <c r="E56" s="14"/>
      <c r="F56" s="9"/>
      <c r="G56" s="9"/>
      <c r="H56" s="7"/>
      <c r="I56" s="7"/>
      <c r="J56" s="7"/>
      <c r="K56" s="7"/>
      <c r="L56" s="7"/>
      <c r="M56" s="7"/>
      <c r="N56" s="7"/>
      <c r="O56" s="7"/>
      <c r="P56" s="7"/>
      <c r="Q56" s="7"/>
      <c r="R56" s="7"/>
      <c r="S56" s="7"/>
      <c r="T56" s="7"/>
    </row>
    <row r="57" spans="1:20" ht="12.75" customHeight="1" x14ac:dyDescent="0.2">
      <c r="A57" s="7"/>
      <c r="B57" s="8"/>
      <c r="C57" s="8"/>
      <c r="D57" s="7"/>
      <c r="E57" s="15"/>
      <c r="F57" s="9"/>
      <c r="G57" s="9"/>
      <c r="H57" s="7"/>
      <c r="I57" s="7"/>
      <c r="J57" s="7"/>
      <c r="K57" s="7"/>
      <c r="L57" s="7"/>
      <c r="M57" s="7"/>
      <c r="N57" s="7"/>
      <c r="O57" s="7"/>
      <c r="P57" s="7"/>
      <c r="Q57" s="7"/>
      <c r="R57" s="7"/>
      <c r="S57" s="7"/>
      <c r="T57" s="7"/>
    </row>
  </sheetData>
  <phoneticPr fontId="4" type="noConversion"/>
  <pageMargins left="0.75" right="0.75" top="1" bottom="1" header="0.5" footer="0.5"/>
  <pageSetup scale="75" orientation="landscape" blackAndWhite="1"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9DA0C-3E18-462A-B041-B9BE8115CFC2}">
  <sheetPr>
    <tabColor rgb="FF92D050"/>
  </sheetPr>
  <dimension ref="A1:T58"/>
  <sheetViews>
    <sheetView showGridLines="0" topLeftCell="A4" zoomScale="120" zoomScaleNormal="120" workbookViewId="0">
      <selection activeCell="H14" sqref="H14:S18"/>
    </sheetView>
  </sheetViews>
  <sheetFormatPr defaultColWidth="9" defaultRowHeight="12" outlineLevelRow="2" x14ac:dyDescent="0.2"/>
  <cols>
    <col min="1" max="1" width="3" customWidth="1"/>
    <col min="2" max="3" width="3" style="1" customWidth="1"/>
    <col min="4" max="4" width="15.85546875" customWidth="1"/>
    <col min="5" max="5" width="15.85546875" style="3" customWidth="1"/>
    <col min="6" max="6" width="10.85546875" style="3" customWidth="1"/>
    <col min="7" max="7" width="3" style="3" customWidth="1"/>
    <col min="8" max="19" width="11" customWidth="1"/>
    <col min="20" max="20" width="13.42578125" customWidth="1"/>
  </cols>
  <sheetData>
    <row r="1" spans="1:20" ht="15.75" x14ac:dyDescent="0.25">
      <c r="A1" s="5" t="str">
        <f>'1. Required Start-Up Funds'!A1</f>
        <v>Template</v>
      </c>
      <c r="T1" s="16">
        <f ca="1">NOW()</f>
        <v>46206.124346180557</v>
      </c>
    </row>
    <row r="2" spans="1:20" ht="15.75" x14ac:dyDescent="0.25">
      <c r="A2" s="5" t="s">
        <v>147</v>
      </c>
    </row>
    <row r="3" spans="1:20" ht="12.75" customHeight="1" x14ac:dyDescent="0.2">
      <c r="A3" s="26"/>
      <c r="B3" s="27"/>
      <c r="C3" s="27"/>
      <c r="D3" s="28"/>
      <c r="E3" s="67"/>
      <c r="F3" s="67"/>
      <c r="G3" s="67"/>
      <c r="H3" s="28"/>
      <c r="I3" s="28"/>
      <c r="J3" s="28"/>
      <c r="K3" s="28"/>
      <c r="L3" s="28"/>
      <c r="M3" s="28"/>
      <c r="N3" s="28"/>
      <c r="O3" s="28"/>
      <c r="P3" s="28"/>
      <c r="Q3" s="28"/>
      <c r="R3" s="28"/>
      <c r="S3" s="28"/>
      <c r="T3" s="28"/>
    </row>
    <row r="4" spans="1:20" ht="12.75" customHeight="1" x14ac:dyDescent="0.2">
      <c r="A4" s="28"/>
      <c r="B4" s="27"/>
      <c r="C4" s="27"/>
      <c r="D4" s="28"/>
      <c r="E4" s="67"/>
      <c r="F4" s="67"/>
      <c r="G4" s="67"/>
      <c r="H4" s="28"/>
      <c r="I4" s="28"/>
      <c r="J4" s="28"/>
      <c r="K4" s="28"/>
      <c r="L4" s="28"/>
      <c r="M4" s="28"/>
      <c r="N4" s="28"/>
      <c r="O4" s="28"/>
      <c r="P4" s="28"/>
      <c r="Q4" s="28"/>
      <c r="R4" s="28"/>
      <c r="S4" s="28"/>
      <c r="T4" s="28"/>
    </row>
    <row r="5" spans="1:20" ht="12.75" customHeight="1" x14ac:dyDescent="0.2">
      <c r="A5" s="28"/>
      <c r="B5" s="27"/>
      <c r="C5" s="27"/>
      <c r="D5" s="28"/>
      <c r="E5" s="67"/>
      <c r="F5" s="67"/>
      <c r="G5" s="67"/>
      <c r="H5" s="28"/>
      <c r="I5" s="28"/>
      <c r="J5" s="28"/>
      <c r="K5" s="28"/>
      <c r="L5" s="28"/>
      <c r="M5" s="28"/>
      <c r="N5" s="28"/>
      <c r="O5" s="28"/>
      <c r="P5" s="28"/>
      <c r="Q5" s="28"/>
      <c r="R5" s="28"/>
      <c r="S5" s="28"/>
      <c r="T5" s="28"/>
    </row>
    <row r="6" spans="1:20" s="1" customFormat="1" ht="12.75" customHeight="1" thickBot="1" x14ac:dyDescent="0.25">
      <c r="A6" s="63" t="s">
        <v>35</v>
      </c>
      <c r="B6" s="63"/>
      <c r="C6" s="63"/>
      <c r="D6" s="63"/>
      <c r="E6" s="64" t="s">
        <v>30</v>
      </c>
      <c r="F6" s="65" t="s">
        <v>36</v>
      </c>
      <c r="G6" s="64"/>
      <c r="H6" s="85" t="str">
        <f>'4. Projected Sales Forecast'!H6</f>
        <v>Month 1</v>
      </c>
      <c r="I6" s="85" t="str">
        <f>'4. Projected Sales Forecast'!I6</f>
        <v>Month 2</v>
      </c>
      <c r="J6" s="85" t="str">
        <f>'4. Projected Sales Forecast'!J6</f>
        <v>Month 3</v>
      </c>
      <c r="K6" s="85" t="str">
        <f>'4. Projected Sales Forecast'!K6</f>
        <v>Month 4</v>
      </c>
      <c r="L6" s="85" t="str">
        <f>'4. Projected Sales Forecast'!L6</f>
        <v>Month 5</v>
      </c>
      <c r="M6" s="85" t="str">
        <f>'4. Projected Sales Forecast'!M6</f>
        <v>Month 6</v>
      </c>
      <c r="N6" s="85" t="str">
        <f>'4. Projected Sales Forecast'!N6</f>
        <v>Month 7</v>
      </c>
      <c r="O6" s="85" t="str">
        <f>'4. Projected Sales Forecast'!O6</f>
        <v>Month 8</v>
      </c>
      <c r="P6" s="85" t="str">
        <f>'4. Projected Sales Forecast'!P6</f>
        <v>Month 9</v>
      </c>
      <c r="Q6" s="85" t="str">
        <f>'4. Projected Sales Forecast'!Q6</f>
        <v>Month 10</v>
      </c>
      <c r="R6" s="85" t="str">
        <f>'4. Projected Sales Forecast'!R6</f>
        <v>Month 11</v>
      </c>
      <c r="S6" s="85" t="str">
        <f>'4. Projected Sales Forecast'!S6</f>
        <v>Month 12</v>
      </c>
      <c r="T6" s="66" t="s">
        <v>2</v>
      </c>
    </row>
    <row r="7" spans="1:20" ht="12.75" customHeight="1" thickTop="1" x14ac:dyDescent="0.2">
      <c r="A7" s="28"/>
      <c r="B7" s="27"/>
      <c r="C7" s="27"/>
      <c r="D7" s="28"/>
      <c r="E7" s="67"/>
      <c r="F7" s="67"/>
      <c r="G7" s="67"/>
      <c r="H7" s="28"/>
      <c r="I7" s="28"/>
      <c r="J7" s="28"/>
      <c r="K7" s="28"/>
      <c r="L7" s="28"/>
      <c r="M7" s="28"/>
      <c r="N7" s="28"/>
      <c r="O7" s="28"/>
      <c r="P7" s="28"/>
      <c r="Q7" s="28"/>
      <c r="R7" s="28"/>
      <c r="S7" s="28"/>
      <c r="T7" s="28"/>
    </row>
    <row r="8" spans="1:20" ht="12.75" customHeight="1" x14ac:dyDescent="0.2">
      <c r="A8" s="256"/>
      <c r="B8" s="124"/>
      <c r="C8" s="124"/>
      <c r="D8" s="124"/>
      <c r="E8" s="67"/>
      <c r="F8" s="67"/>
      <c r="G8" s="67"/>
      <c r="H8" s="28"/>
      <c r="I8" s="28"/>
      <c r="J8" s="28"/>
      <c r="K8" s="28"/>
      <c r="L8" s="28"/>
      <c r="M8" s="28"/>
      <c r="N8" s="28"/>
      <c r="O8" s="28"/>
      <c r="P8" s="28"/>
      <c r="Q8" s="28"/>
      <c r="R8" s="28"/>
      <c r="S8" s="28"/>
      <c r="T8" s="28"/>
    </row>
    <row r="9" spans="1:20" ht="12.75" customHeight="1" x14ac:dyDescent="0.2">
      <c r="A9" s="27"/>
      <c r="B9" s="27" t="s">
        <v>20</v>
      </c>
      <c r="C9" s="27"/>
      <c r="D9" s="28"/>
      <c r="E9" s="123"/>
      <c r="F9" s="68">
        <v>1</v>
      </c>
      <c r="G9" s="68"/>
      <c r="H9" s="28"/>
      <c r="I9" s="28"/>
      <c r="J9" s="28"/>
      <c r="K9" s="28"/>
      <c r="L9" s="28"/>
      <c r="M9" s="28"/>
      <c r="N9" s="28"/>
      <c r="O9" s="28"/>
      <c r="P9" s="28"/>
      <c r="Q9" s="28"/>
      <c r="R9" s="28"/>
      <c r="S9" s="28"/>
      <c r="T9" s="28"/>
    </row>
    <row r="10" spans="1:20" ht="12.75" customHeight="1" x14ac:dyDescent="0.2">
      <c r="A10" s="27"/>
      <c r="B10" s="27" t="s">
        <v>21</v>
      </c>
      <c r="C10" s="27"/>
      <c r="D10" s="28"/>
      <c r="E10" s="122">
        <v>0</v>
      </c>
      <c r="F10" s="69">
        <f>IF(E9&gt;0,E10/E9,0)</f>
        <v>0</v>
      </c>
      <c r="G10" s="68"/>
      <c r="H10" s="28"/>
      <c r="I10" s="28"/>
      <c r="J10" s="28"/>
      <c r="K10" s="28"/>
      <c r="L10" s="28"/>
      <c r="M10" s="28"/>
      <c r="N10" s="28"/>
      <c r="O10" s="28"/>
      <c r="P10" s="28"/>
      <c r="Q10" s="28"/>
      <c r="R10" s="28"/>
      <c r="S10" s="28"/>
      <c r="T10" s="28"/>
    </row>
    <row r="11" spans="1:20" ht="12.75" customHeight="1" x14ac:dyDescent="0.2">
      <c r="A11" s="27"/>
      <c r="B11" s="27" t="s">
        <v>34</v>
      </c>
      <c r="C11" s="27"/>
      <c r="D11" s="28"/>
      <c r="E11" s="70">
        <f>E9-E10</f>
        <v>0</v>
      </c>
      <c r="F11" s="68">
        <f>IF(E9&gt;0,E11/E9,0)</f>
        <v>0</v>
      </c>
      <c r="G11" s="68"/>
      <c r="H11" s="28"/>
      <c r="I11" s="28"/>
      <c r="J11" s="28"/>
      <c r="K11" s="28"/>
      <c r="L11" s="28"/>
      <c r="M11" s="28"/>
      <c r="N11" s="28"/>
      <c r="O11" s="28"/>
      <c r="P11" s="28"/>
      <c r="Q11" s="28"/>
      <c r="R11" s="28"/>
      <c r="S11" s="28"/>
      <c r="T11" s="28"/>
    </row>
    <row r="12" spans="1:20" ht="12.75" customHeight="1" x14ac:dyDescent="0.2">
      <c r="A12" s="27"/>
      <c r="B12" s="27" t="s">
        <v>27</v>
      </c>
      <c r="C12" s="27"/>
      <c r="D12" s="28"/>
      <c r="E12" s="67"/>
      <c r="F12" s="67"/>
      <c r="G12" s="67"/>
      <c r="H12" s="28"/>
      <c r="I12" s="28"/>
      <c r="J12" s="28"/>
      <c r="K12" s="28"/>
      <c r="L12" s="28"/>
      <c r="M12" s="28"/>
      <c r="N12" s="28"/>
      <c r="O12" s="28"/>
      <c r="P12" s="28"/>
      <c r="Q12" s="28"/>
      <c r="R12" s="28"/>
      <c r="S12" s="28"/>
      <c r="T12" s="28"/>
    </row>
    <row r="13" spans="1:20" ht="12.75" customHeight="1" thickBot="1" x14ac:dyDescent="0.25">
      <c r="A13" s="27"/>
      <c r="B13" s="27"/>
      <c r="C13" s="27" t="s">
        <v>32</v>
      </c>
      <c r="D13" s="28"/>
      <c r="E13" s="67"/>
      <c r="F13" s="67"/>
      <c r="G13" s="67"/>
      <c r="H13" s="87">
        <f>IF(H14=0,0,H14/$T$14)</f>
        <v>0</v>
      </c>
      <c r="I13" s="87">
        <f t="shared" ref="I13:S13" si="0">IF(I14=0,0,I14/$T$14)</f>
        <v>0</v>
      </c>
      <c r="J13" s="87">
        <f t="shared" si="0"/>
        <v>0</v>
      </c>
      <c r="K13" s="87">
        <f t="shared" si="0"/>
        <v>0</v>
      </c>
      <c r="L13" s="87">
        <f t="shared" si="0"/>
        <v>0</v>
      </c>
      <c r="M13" s="87">
        <f t="shared" si="0"/>
        <v>0</v>
      </c>
      <c r="N13" s="87">
        <f t="shared" si="0"/>
        <v>0</v>
      </c>
      <c r="O13" s="87">
        <f t="shared" si="0"/>
        <v>0</v>
      </c>
      <c r="P13" s="87">
        <f t="shared" si="0"/>
        <v>0</v>
      </c>
      <c r="Q13" s="87">
        <f t="shared" si="0"/>
        <v>0</v>
      </c>
      <c r="R13" s="87">
        <f t="shared" si="0"/>
        <v>0</v>
      </c>
      <c r="S13" s="87">
        <f t="shared" si="0"/>
        <v>0</v>
      </c>
      <c r="T13" s="88">
        <f t="shared" ref="T13:T18" si="1">SUM(H13:S13)</f>
        <v>0</v>
      </c>
    </row>
    <row r="14" spans="1:20" ht="12.75" customHeight="1" x14ac:dyDescent="0.2">
      <c r="A14" s="27"/>
      <c r="B14" s="27"/>
      <c r="C14" s="27" t="s">
        <v>28</v>
      </c>
      <c r="D14" s="28"/>
      <c r="E14" s="67"/>
      <c r="F14" s="67"/>
      <c r="G14" s="67"/>
      <c r="H14" s="119"/>
      <c r="I14" s="119"/>
      <c r="J14" s="119"/>
      <c r="K14" s="119"/>
      <c r="L14" s="119"/>
      <c r="M14" s="119"/>
      <c r="N14" s="119"/>
      <c r="O14" s="119"/>
      <c r="P14" s="119"/>
      <c r="Q14" s="119"/>
      <c r="R14" s="119"/>
      <c r="S14" s="119"/>
      <c r="T14" s="71">
        <f t="shared" si="1"/>
        <v>0</v>
      </c>
    </row>
    <row r="15" spans="1:20" ht="12.75" customHeight="1" x14ac:dyDescent="0.2">
      <c r="A15" s="27"/>
      <c r="B15" s="27"/>
      <c r="C15" s="27" t="s">
        <v>164</v>
      </c>
      <c r="D15" s="28"/>
      <c r="E15" s="121">
        <v>0</v>
      </c>
      <c r="F15" s="72"/>
      <c r="G15" s="68"/>
      <c r="H15" s="119"/>
      <c r="I15" s="119"/>
      <c r="J15" s="119"/>
      <c r="K15" s="119"/>
      <c r="L15" s="119"/>
      <c r="M15" s="119"/>
      <c r="N15" s="119"/>
      <c r="O15" s="119"/>
      <c r="P15" s="119"/>
      <c r="Q15" s="119"/>
      <c r="R15" s="119"/>
      <c r="S15" s="119"/>
      <c r="T15" s="71">
        <f t="shared" si="1"/>
        <v>0</v>
      </c>
    </row>
    <row r="16" spans="1:20" ht="12.75" customHeight="1" x14ac:dyDescent="0.2">
      <c r="A16" s="28"/>
      <c r="B16" s="27"/>
      <c r="C16" s="27" t="s">
        <v>79</v>
      </c>
      <c r="D16" s="28"/>
      <c r="E16" s="121">
        <v>0</v>
      </c>
      <c r="F16" s="67"/>
      <c r="G16" s="68"/>
      <c r="H16" s="119"/>
      <c r="I16" s="119"/>
      <c r="J16" s="119"/>
      <c r="K16" s="119"/>
      <c r="L16" s="119"/>
      <c r="M16" s="119"/>
      <c r="N16" s="119"/>
      <c r="O16" s="119"/>
      <c r="P16" s="119"/>
      <c r="Q16" s="119"/>
      <c r="R16" s="119"/>
      <c r="S16" s="119"/>
      <c r="T16" s="71">
        <f t="shared" si="1"/>
        <v>0</v>
      </c>
    </row>
    <row r="17" spans="1:20" ht="12.75" customHeight="1" x14ac:dyDescent="0.2">
      <c r="A17" s="28"/>
      <c r="B17" s="27"/>
      <c r="C17" s="1" t="s">
        <v>344</v>
      </c>
      <c r="D17" s="28"/>
      <c r="E17" s="121">
        <v>0</v>
      </c>
      <c r="F17" s="67"/>
      <c r="G17" s="68"/>
      <c r="H17" s="119"/>
      <c r="I17" s="119"/>
      <c r="J17" s="119"/>
      <c r="K17" s="119"/>
      <c r="L17" s="119"/>
      <c r="M17" s="119"/>
      <c r="N17" s="119"/>
      <c r="O17" s="119"/>
      <c r="P17" s="119"/>
      <c r="Q17" s="119"/>
      <c r="R17" s="119"/>
      <c r="S17" s="119"/>
      <c r="T17" s="71">
        <f t="shared" si="1"/>
        <v>0</v>
      </c>
    </row>
    <row r="18" spans="1:20" ht="12.75" customHeight="1" x14ac:dyDescent="0.2">
      <c r="A18" s="28"/>
      <c r="B18" s="27"/>
      <c r="C18" s="1" t="s">
        <v>345</v>
      </c>
      <c r="D18" s="28"/>
      <c r="E18" s="121">
        <v>0</v>
      </c>
      <c r="F18" s="67"/>
      <c r="G18" s="68"/>
      <c r="H18" s="119"/>
      <c r="I18" s="119"/>
      <c r="J18" s="119"/>
      <c r="K18" s="119"/>
      <c r="L18" s="119"/>
      <c r="M18" s="119"/>
      <c r="N18" s="119"/>
      <c r="O18" s="119"/>
      <c r="P18" s="119"/>
      <c r="Q18" s="119"/>
      <c r="R18" s="119"/>
      <c r="S18" s="119"/>
      <c r="T18" s="71">
        <f t="shared" si="1"/>
        <v>0</v>
      </c>
    </row>
    <row r="19" spans="1:20" ht="12.75" customHeight="1" outlineLevel="1" x14ac:dyDescent="0.2">
      <c r="A19" s="28"/>
      <c r="B19" s="27" t="s">
        <v>212</v>
      </c>
      <c r="C19" s="27"/>
      <c r="D19" s="28"/>
      <c r="E19" s="121">
        <f>1-('4. Projected Sales Forecast'!E19+'4. Projected Sales Forecast'!E43)</f>
        <v>0</v>
      </c>
      <c r="F19" s="67"/>
      <c r="G19" s="68"/>
      <c r="H19" s="73"/>
      <c r="I19" s="73"/>
      <c r="J19" s="73"/>
      <c r="K19" s="73"/>
      <c r="L19" s="73"/>
      <c r="M19" s="73"/>
      <c r="N19" s="73"/>
      <c r="O19" s="73"/>
      <c r="P19" s="73"/>
      <c r="Q19" s="73"/>
      <c r="R19" s="73"/>
      <c r="S19" s="73"/>
      <c r="T19" s="71"/>
    </row>
    <row r="20" spans="1:20" ht="12.75" customHeight="1" outlineLevel="1" x14ac:dyDescent="0.2">
      <c r="A20" s="28"/>
      <c r="B20" s="27"/>
      <c r="C20" s="27"/>
      <c r="D20" s="28"/>
      <c r="E20" s="67"/>
      <c r="F20" s="67"/>
      <c r="G20" s="67"/>
      <c r="H20" s="28"/>
      <c r="I20" s="28"/>
      <c r="J20" s="28"/>
      <c r="K20" s="28"/>
      <c r="L20" s="28"/>
      <c r="M20" s="28"/>
      <c r="N20" s="28"/>
      <c r="O20" s="28"/>
      <c r="P20" s="28"/>
      <c r="Q20" s="28"/>
      <c r="R20" s="28"/>
      <c r="S20" s="28"/>
      <c r="T20" s="28"/>
    </row>
    <row r="21" spans="1:20" ht="12.75" customHeight="1" outlineLevel="1" x14ac:dyDescent="0.2">
      <c r="A21" s="28"/>
      <c r="B21" s="27" t="s">
        <v>31</v>
      </c>
      <c r="C21" s="27"/>
      <c r="D21" s="28"/>
      <c r="E21" s="74">
        <f>T14*E9</f>
        <v>0</v>
      </c>
      <c r="F21" s="68"/>
      <c r="G21" s="67"/>
      <c r="H21" s="28"/>
      <c r="I21" s="28"/>
      <c r="J21" s="28"/>
      <c r="K21" s="28"/>
      <c r="L21" s="28"/>
      <c r="M21" s="28"/>
      <c r="N21" s="28"/>
      <c r="O21" s="28"/>
      <c r="P21" s="28"/>
      <c r="Q21" s="28"/>
      <c r="R21" s="28"/>
      <c r="S21" s="28"/>
      <c r="T21" s="28"/>
    </row>
    <row r="22" spans="1:20" ht="12.75" customHeight="1" outlineLevel="1" x14ac:dyDescent="0.2">
      <c r="A22" s="28"/>
      <c r="B22" s="27" t="s">
        <v>22</v>
      </c>
      <c r="C22" s="27"/>
      <c r="D22" s="28"/>
      <c r="E22" s="75">
        <f>E10*T14</f>
        <v>0</v>
      </c>
      <c r="F22" s="68"/>
      <c r="G22" s="67"/>
      <c r="H22" s="28"/>
      <c r="I22" s="28"/>
      <c r="J22" s="28"/>
      <c r="K22" s="28"/>
      <c r="L22" s="28"/>
      <c r="M22" s="28"/>
      <c r="N22" s="28"/>
      <c r="O22" s="28"/>
      <c r="P22" s="28"/>
      <c r="Q22" s="28"/>
      <c r="R22" s="28"/>
      <c r="S22" s="28"/>
      <c r="T22" s="28"/>
    </row>
    <row r="23" spans="1:20" ht="12.75" customHeight="1" outlineLevel="1" x14ac:dyDescent="0.2">
      <c r="A23" s="27"/>
      <c r="B23" s="27" t="s">
        <v>23</v>
      </c>
      <c r="C23" s="27"/>
      <c r="D23" s="28"/>
      <c r="E23" s="76">
        <f>E21-E22</f>
        <v>0</v>
      </c>
      <c r="F23" s="68"/>
      <c r="G23" s="67"/>
      <c r="H23" s="28"/>
      <c r="I23" s="28"/>
      <c r="J23" s="28"/>
      <c r="K23" s="28"/>
      <c r="L23" s="28"/>
      <c r="M23" s="28"/>
      <c r="N23" s="28"/>
      <c r="O23" s="28"/>
      <c r="P23" s="28"/>
      <c r="Q23" s="28"/>
      <c r="R23" s="28"/>
      <c r="S23" s="28"/>
      <c r="T23" s="28"/>
    </row>
    <row r="24" spans="1:20" ht="12.75" customHeight="1" outlineLevel="1" x14ac:dyDescent="0.2">
      <c r="A24" s="27"/>
      <c r="B24" s="27" t="s">
        <v>213</v>
      </c>
      <c r="C24" s="27"/>
      <c r="D24" s="28"/>
      <c r="E24" s="76">
        <f>E19*('3. Fixed Operating Expenses'!I44+'2. Salaries and Wages'!M35)</f>
        <v>0</v>
      </c>
      <c r="F24" s="68"/>
      <c r="G24" s="68"/>
      <c r="H24" s="28"/>
      <c r="I24" s="28"/>
      <c r="J24" s="28"/>
      <c r="K24" s="28"/>
      <c r="L24" s="28"/>
      <c r="M24" s="28"/>
      <c r="N24" s="28"/>
      <c r="O24" s="28"/>
      <c r="P24" s="28"/>
      <c r="Q24" s="28"/>
      <c r="R24" s="28"/>
      <c r="S24" s="28"/>
      <c r="T24" s="28"/>
    </row>
    <row r="25" spans="1:20" ht="12.75" customHeight="1" outlineLevel="1" thickBot="1" x14ac:dyDescent="0.25">
      <c r="A25" s="27"/>
      <c r="B25" s="27" t="s">
        <v>24</v>
      </c>
      <c r="C25" s="27"/>
      <c r="D25" s="28"/>
      <c r="E25" s="77">
        <f>E23-E24</f>
        <v>0</v>
      </c>
      <c r="F25" s="68">
        <f>IF(E9&gt;0,E25/E21,0)</f>
        <v>0</v>
      </c>
      <c r="G25" s="68"/>
      <c r="H25" s="28"/>
      <c r="I25" s="28"/>
      <c r="J25" s="28" t="s">
        <v>356</v>
      </c>
      <c r="K25" s="28"/>
      <c r="L25" s="28"/>
      <c r="M25" s="28"/>
      <c r="N25" s="28"/>
      <c r="O25" s="28"/>
      <c r="P25" s="28"/>
      <c r="Q25" s="28"/>
      <c r="R25" s="28"/>
      <c r="S25" s="28"/>
      <c r="T25" s="28"/>
    </row>
    <row r="26" spans="1:20" ht="12.75" customHeight="1" outlineLevel="1" thickTop="1" x14ac:dyDescent="0.2">
      <c r="A26" s="27"/>
      <c r="B26" s="27"/>
      <c r="C26" s="27"/>
      <c r="D26" s="28"/>
      <c r="E26" s="67"/>
      <c r="F26" s="67"/>
      <c r="G26" s="67"/>
      <c r="H26" s="28"/>
      <c r="I26" s="28"/>
      <c r="J26" s="28"/>
      <c r="K26" s="28"/>
      <c r="L26" s="28"/>
      <c r="M26" s="28"/>
      <c r="N26" s="28"/>
      <c r="O26" s="28"/>
      <c r="P26" s="28"/>
      <c r="Q26" s="28"/>
      <c r="R26" s="28"/>
      <c r="S26" s="28"/>
      <c r="T26" s="28"/>
    </row>
    <row r="27" spans="1:20" ht="12.75" customHeight="1" outlineLevel="1" x14ac:dyDescent="0.2">
      <c r="A27" s="27"/>
      <c r="B27" s="27" t="s">
        <v>25</v>
      </c>
      <c r="C27" s="27"/>
      <c r="D27" s="28"/>
      <c r="E27" s="78">
        <f>IF(E9&gt;0,E24/F11,0)</f>
        <v>0</v>
      </c>
      <c r="F27" s="67"/>
      <c r="G27" s="67"/>
      <c r="H27" s="35"/>
      <c r="I27" s="35"/>
      <c r="J27" s="35"/>
      <c r="K27" s="35"/>
      <c r="L27" s="35"/>
      <c r="M27" s="35"/>
      <c r="N27" s="35"/>
      <c r="O27" s="35"/>
      <c r="P27" s="35"/>
      <c r="Q27" s="35"/>
      <c r="R27" s="35"/>
      <c r="S27" s="35"/>
      <c r="T27" s="71"/>
    </row>
    <row r="28" spans="1:20" ht="12.75" customHeight="1" outlineLevel="1" x14ac:dyDescent="0.2">
      <c r="A28" s="27"/>
      <c r="B28" s="27" t="s">
        <v>26</v>
      </c>
      <c r="C28" s="27"/>
      <c r="D28" s="28"/>
      <c r="E28" s="76">
        <f>IF(E9&gt;0,E27/E9,0)</f>
        <v>0</v>
      </c>
      <c r="F28" s="68"/>
      <c r="G28" s="68"/>
      <c r="H28" s="35"/>
      <c r="I28" s="35"/>
      <c r="J28" s="35"/>
      <c r="K28" s="35"/>
      <c r="L28" s="35"/>
      <c r="M28" s="35"/>
      <c r="N28" s="35"/>
      <c r="O28" s="35"/>
      <c r="P28" s="35"/>
      <c r="Q28" s="35"/>
      <c r="R28" s="35"/>
      <c r="S28" s="35"/>
      <c r="T28" s="71"/>
    </row>
    <row r="29" spans="1:20" ht="12.75" customHeight="1" x14ac:dyDescent="0.2">
      <c r="A29" s="28"/>
      <c r="B29" s="27"/>
      <c r="C29" s="27"/>
      <c r="D29" s="28"/>
      <c r="E29" s="67"/>
      <c r="F29" s="68"/>
      <c r="G29" s="68"/>
      <c r="H29" s="35"/>
      <c r="I29" s="35"/>
      <c r="J29" s="35"/>
      <c r="K29" s="35"/>
      <c r="L29" s="35"/>
      <c r="M29" s="35"/>
      <c r="N29" s="35"/>
      <c r="O29" s="35"/>
      <c r="P29" s="35"/>
      <c r="Q29" s="35"/>
      <c r="R29" s="35"/>
      <c r="S29" s="35"/>
      <c r="T29" s="71"/>
    </row>
    <row r="30" spans="1:20" ht="12.75" customHeight="1" x14ac:dyDescent="0.2">
      <c r="A30" s="28"/>
      <c r="B30" s="27"/>
      <c r="C30" s="27"/>
      <c r="D30" s="28"/>
      <c r="E30" s="67"/>
      <c r="F30" s="68"/>
      <c r="G30" s="68"/>
      <c r="H30" s="35"/>
      <c r="I30" s="35"/>
      <c r="J30" s="35"/>
      <c r="K30" s="35"/>
      <c r="L30" s="35"/>
      <c r="M30" s="35"/>
      <c r="N30" s="35"/>
      <c r="O30" s="35"/>
      <c r="P30" s="35"/>
      <c r="Q30" s="35"/>
      <c r="R30" s="35"/>
      <c r="S30" s="35"/>
      <c r="T30" s="71"/>
    </row>
    <row r="31" spans="1:20" ht="12.75" customHeight="1" x14ac:dyDescent="0.2">
      <c r="A31" s="28"/>
      <c r="B31" s="27"/>
      <c r="C31" s="27"/>
      <c r="D31" s="28"/>
      <c r="E31" s="74"/>
      <c r="F31" s="67"/>
      <c r="G31" s="67"/>
      <c r="H31" s="28"/>
      <c r="I31" s="28"/>
      <c r="J31" s="28"/>
      <c r="K31" s="28"/>
      <c r="L31" s="28"/>
      <c r="M31" s="28"/>
      <c r="N31" s="28"/>
      <c r="O31" s="28"/>
      <c r="P31" s="28"/>
      <c r="Q31" s="28"/>
      <c r="R31" s="28"/>
      <c r="S31" s="28"/>
      <c r="T31" s="28"/>
    </row>
    <row r="32" spans="1:20" ht="12.75" customHeight="1" outlineLevel="1" x14ac:dyDescent="0.2">
      <c r="A32" s="256" t="s">
        <v>362</v>
      </c>
      <c r="B32" s="124"/>
      <c r="C32" s="124"/>
      <c r="D32" s="124"/>
      <c r="E32" s="67"/>
      <c r="F32" s="67"/>
      <c r="G32" s="67"/>
      <c r="H32" s="28"/>
      <c r="I32" s="28"/>
      <c r="J32" s="28"/>
      <c r="K32" s="28"/>
      <c r="L32" s="28"/>
      <c r="M32" s="28"/>
      <c r="N32" s="28"/>
      <c r="O32" s="28"/>
      <c r="P32" s="28"/>
      <c r="Q32" s="28"/>
      <c r="R32" s="28"/>
      <c r="S32" s="28"/>
      <c r="T32" s="28"/>
    </row>
    <row r="33" spans="1:20" ht="12.75" customHeight="1" outlineLevel="1" x14ac:dyDescent="0.2">
      <c r="A33" s="27"/>
      <c r="B33" s="27" t="s">
        <v>20</v>
      </c>
      <c r="C33" s="27"/>
      <c r="D33" s="28"/>
      <c r="E33" s="123"/>
      <c r="F33" s="68">
        <v>1</v>
      </c>
      <c r="G33" s="68"/>
      <c r="H33" s="28"/>
      <c r="I33" s="28"/>
      <c r="J33" s="28"/>
      <c r="K33" s="28"/>
      <c r="L33" s="28"/>
      <c r="M33" s="28"/>
      <c r="N33" s="28"/>
      <c r="O33" s="28"/>
      <c r="P33" s="28"/>
      <c r="Q33" s="28"/>
      <c r="R33" s="28"/>
      <c r="S33" s="28"/>
      <c r="T33" s="28"/>
    </row>
    <row r="34" spans="1:20" ht="12.75" customHeight="1" outlineLevel="1" x14ac:dyDescent="0.2">
      <c r="A34" s="27"/>
      <c r="B34" s="27" t="s">
        <v>21</v>
      </c>
      <c r="C34" s="27"/>
      <c r="D34" s="28"/>
      <c r="E34" s="122">
        <v>0</v>
      </c>
      <c r="F34" s="69">
        <f>IF(E33&gt;0,E34/E33,0)</f>
        <v>0</v>
      </c>
      <c r="G34" s="68"/>
      <c r="H34" s="28"/>
      <c r="I34" s="28"/>
      <c r="J34" s="28"/>
      <c r="K34" s="28"/>
      <c r="L34" s="28"/>
      <c r="M34" s="28"/>
      <c r="N34" s="28"/>
      <c r="O34" s="28"/>
      <c r="P34" s="28"/>
      <c r="Q34" s="28"/>
      <c r="R34" s="28"/>
      <c r="S34" s="28"/>
      <c r="T34" s="28"/>
    </row>
    <row r="35" spans="1:20" ht="12.75" customHeight="1" outlineLevel="1" x14ac:dyDescent="0.2">
      <c r="A35" s="27"/>
      <c r="B35" s="27" t="s">
        <v>34</v>
      </c>
      <c r="C35" s="27"/>
      <c r="D35" s="28"/>
      <c r="E35" s="70">
        <f>E33-E34</f>
        <v>0</v>
      </c>
      <c r="F35" s="68">
        <f>IF(E33&gt;0,E35/E33,0)</f>
        <v>0</v>
      </c>
      <c r="G35" s="68"/>
      <c r="H35" s="28"/>
      <c r="I35" s="28"/>
      <c r="J35" s="28"/>
      <c r="K35" s="28"/>
      <c r="L35" s="28"/>
      <c r="M35" s="28"/>
      <c r="N35" s="28"/>
      <c r="O35" s="28"/>
      <c r="P35" s="28"/>
      <c r="Q35" s="28"/>
      <c r="R35" s="28"/>
      <c r="S35" s="28"/>
      <c r="T35" s="28"/>
    </row>
    <row r="36" spans="1:20" ht="12.75" customHeight="1" outlineLevel="1" x14ac:dyDescent="0.2">
      <c r="A36" s="27"/>
      <c r="B36" s="27" t="s">
        <v>27</v>
      </c>
      <c r="C36" s="27"/>
      <c r="D36" s="28"/>
      <c r="E36" s="67"/>
      <c r="F36" s="67"/>
      <c r="G36" s="67"/>
      <c r="H36" s="28"/>
      <c r="I36" s="28"/>
      <c r="J36" s="28"/>
      <c r="K36" s="28"/>
      <c r="L36" s="28"/>
      <c r="M36" s="28"/>
      <c r="N36" s="28"/>
      <c r="O36" s="28"/>
      <c r="P36" s="28"/>
      <c r="Q36" s="28"/>
      <c r="R36" s="28"/>
      <c r="S36" s="28"/>
      <c r="T36" s="28"/>
    </row>
    <row r="37" spans="1:20" ht="12.75" customHeight="1" outlineLevel="1" thickBot="1" x14ac:dyDescent="0.25">
      <c r="A37" s="27"/>
      <c r="B37" s="27"/>
      <c r="C37" s="27" t="s">
        <v>32</v>
      </c>
      <c r="D37" s="28"/>
      <c r="E37" s="67"/>
      <c r="F37" s="67"/>
      <c r="G37" s="67"/>
      <c r="H37" s="87">
        <f>IF(H38=0,0,H38/$T$38)</f>
        <v>0</v>
      </c>
      <c r="I37" s="87">
        <f t="shared" ref="I37:S37" si="2">IF(I38=0,0,I38/$T$38)</f>
        <v>0</v>
      </c>
      <c r="J37" s="87">
        <f t="shared" si="2"/>
        <v>0</v>
      </c>
      <c r="K37" s="87">
        <f t="shared" si="2"/>
        <v>0</v>
      </c>
      <c r="L37" s="87">
        <f t="shared" si="2"/>
        <v>0</v>
      </c>
      <c r="M37" s="87">
        <f t="shared" si="2"/>
        <v>0</v>
      </c>
      <c r="N37" s="87">
        <f t="shared" si="2"/>
        <v>0</v>
      </c>
      <c r="O37" s="87">
        <f t="shared" si="2"/>
        <v>0</v>
      </c>
      <c r="P37" s="87">
        <f t="shared" si="2"/>
        <v>0</v>
      </c>
      <c r="Q37" s="87">
        <f t="shared" si="2"/>
        <v>0</v>
      </c>
      <c r="R37" s="87">
        <f t="shared" si="2"/>
        <v>0</v>
      </c>
      <c r="S37" s="87">
        <f t="shared" si="2"/>
        <v>0</v>
      </c>
      <c r="T37" s="88">
        <f t="shared" ref="T37:T42" si="3">SUM(H37:S37)</f>
        <v>0</v>
      </c>
    </row>
    <row r="38" spans="1:20" ht="12.75" customHeight="1" outlineLevel="1" x14ac:dyDescent="0.2">
      <c r="A38" s="27"/>
      <c r="B38" s="27"/>
      <c r="C38" s="27" t="s">
        <v>28</v>
      </c>
      <c r="D38" s="28"/>
      <c r="E38" s="67"/>
      <c r="F38" s="67"/>
      <c r="G38" s="67"/>
      <c r="H38" s="119"/>
      <c r="I38" s="119"/>
      <c r="J38" s="119"/>
      <c r="K38" s="119"/>
      <c r="L38" s="119"/>
      <c r="M38" s="119"/>
      <c r="N38" s="119"/>
      <c r="O38" s="119"/>
      <c r="P38" s="119"/>
      <c r="Q38" s="119"/>
      <c r="R38" s="119"/>
      <c r="S38" s="119"/>
      <c r="T38" s="71">
        <f t="shared" si="3"/>
        <v>0</v>
      </c>
    </row>
    <row r="39" spans="1:20" ht="12.75" customHeight="1" outlineLevel="1" x14ac:dyDescent="0.2">
      <c r="A39" s="27"/>
      <c r="B39" s="27"/>
      <c r="C39" s="27" t="s">
        <v>164</v>
      </c>
      <c r="D39" s="28"/>
      <c r="E39" s="121">
        <v>1</v>
      </c>
      <c r="F39" s="72"/>
      <c r="G39" s="68"/>
      <c r="H39" s="119"/>
      <c r="I39" s="119"/>
      <c r="J39" s="119"/>
      <c r="K39" s="119"/>
      <c r="L39" s="119"/>
      <c r="M39" s="119"/>
      <c r="N39" s="119"/>
      <c r="O39" s="119"/>
      <c r="P39" s="119"/>
      <c r="Q39" s="119"/>
      <c r="R39" s="119"/>
      <c r="S39" s="119"/>
      <c r="T39" s="71">
        <f t="shared" si="3"/>
        <v>0</v>
      </c>
    </row>
    <row r="40" spans="1:20" ht="12.75" customHeight="1" outlineLevel="1" x14ac:dyDescent="0.2">
      <c r="A40" s="28"/>
      <c r="B40" s="27"/>
      <c r="C40" s="27" t="s">
        <v>79</v>
      </c>
      <c r="D40" s="28"/>
      <c r="E40" s="121">
        <v>1.2</v>
      </c>
      <c r="F40" s="67"/>
      <c r="G40" s="68"/>
      <c r="H40" s="119"/>
      <c r="I40" s="119"/>
      <c r="J40" s="119"/>
      <c r="K40" s="119"/>
      <c r="L40" s="119"/>
      <c r="M40" s="119"/>
      <c r="N40" s="119"/>
      <c r="O40" s="119"/>
      <c r="P40" s="119"/>
      <c r="Q40" s="119"/>
      <c r="R40" s="119"/>
      <c r="S40" s="119"/>
      <c r="T40" s="71">
        <f t="shared" si="3"/>
        <v>0</v>
      </c>
    </row>
    <row r="41" spans="1:20" ht="12.75" customHeight="1" outlineLevel="1" x14ac:dyDescent="0.2">
      <c r="A41" s="28"/>
      <c r="B41" s="27"/>
      <c r="C41" s="1" t="s">
        <v>344</v>
      </c>
      <c r="D41" s="28"/>
      <c r="E41" s="121">
        <v>2</v>
      </c>
      <c r="F41" s="67"/>
      <c r="G41" s="68"/>
      <c r="H41" s="120"/>
      <c r="I41" s="120"/>
      <c r="J41" s="120"/>
      <c r="K41" s="120"/>
      <c r="L41" s="120"/>
      <c r="M41" s="120"/>
      <c r="N41" s="120"/>
      <c r="O41" s="120"/>
      <c r="P41" s="120"/>
      <c r="Q41" s="120"/>
      <c r="R41" s="120"/>
      <c r="S41" s="120"/>
      <c r="T41" s="71">
        <f t="shared" si="3"/>
        <v>0</v>
      </c>
    </row>
    <row r="42" spans="1:20" ht="12.75" customHeight="1" outlineLevel="1" x14ac:dyDescent="0.2">
      <c r="A42" s="28"/>
      <c r="B42" s="27"/>
      <c r="C42" s="1" t="s">
        <v>345</v>
      </c>
      <c r="D42" s="28"/>
      <c r="E42" s="121">
        <v>3</v>
      </c>
      <c r="F42" s="67"/>
      <c r="G42" s="68"/>
      <c r="H42" s="120"/>
      <c r="I42" s="120"/>
      <c r="J42" s="120"/>
      <c r="K42" s="120"/>
      <c r="L42" s="120"/>
      <c r="M42" s="120"/>
      <c r="N42" s="120"/>
      <c r="O42" s="120"/>
      <c r="P42" s="120"/>
      <c r="Q42" s="120"/>
      <c r="R42" s="120"/>
      <c r="S42" s="120"/>
      <c r="T42" s="71">
        <f t="shared" si="3"/>
        <v>0</v>
      </c>
    </row>
    <row r="43" spans="1:20" ht="12.75" customHeight="1" outlineLevel="2" x14ac:dyDescent="0.2">
      <c r="A43" s="28"/>
      <c r="B43" s="27" t="s">
        <v>212</v>
      </c>
      <c r="C43" s="27"/>
      <c r="D43" s="28"/>
      <c r="E43" s="125">
        <f>1-('4. Projected Sales Forecast'!E19+'4. Projected Sales Forecast'!E43+'5. Projected Sales Forecast (2)'!E19)</f>
        <v>0</v>
      </c>
      <c r="F43" s="67"/>
      <c r="G43" s="68"/>
      <c r="H43" s="73"/>
      <c r="I43" s="73"/>
      <c r="J43" s="73"/>
      <c r="K43" s="73"/>
      <c r="L43" s="73"/>
      <c r="M43" s="73"/>
      <c r="N43" s="73"/>
      <c r="O43" s="73"/>
      <c r="P43" s="73"/>
      <c r="Q43" s="73"/>
      <c r="R43" s="73"/>
      <c r="S43" s="73"/>
      <c r="T43" s="71"/>
    </row>
    <row r="44" spans="1:20" ht="12.75" customHeight="1" outlineLevel="2" x14ac:dyDescent="0.2">
      <c r="A44" s="28"/>
      <c r="B44" s="27"/>
      <c r="C44" s="27"/>
      <c r="D44" s="28"/>
      <c r="E44" s="67"/>
      <c r="F44" s="67"/>
      <c r="G44" s="67"/>
      <c r="H44" s="28"/>
      <c r="I44" s="28"/>
      <c r="J44" s="28"/>
      <c r="K44" s="28"/>
      <c r="L44" s="28"/>
      <c r="M44" s="28"/>
      <c r="N44" s="28"/>
      <c r="O44" s="28"/>
      <c r="P44" s="28"/>
      <c r="Q44" s="28"/>
      <c r="R44" s="28"/>
      <c r="S44" s="28"/>
      <c r="T44" s="28"/>
    </row>
    <row r="45" spans="1:20" ht="12.75" customHeight="1" outlineLevel="2" x14ac:dyDescent="0.2">
      <c r="A45" s="28"/>
      <c r="B45" s="27" t="s">
        <v>31</v>
      </c>
      <c r="C45" s="27"/>
      <c r="D45" s="28"/>
      <c r="E45" s="74">
        <f>T38*E33</f>
        <v>0</v>
      </c>
      <c r="F45" s="68"/>
      <c r="G45" s="67"/>
      <c r="H45" s="28"/>
      <c r="I45" s="28"/>
      <c r="J45" s="28"/>
      <c r="K45" s="28"/>
      <c r="L45" s="28"/>
      <c r="M45" s="28"/>
      <c r="N45" s="28"/>
      <c r="O45" s="28"/>
      <c r="P45" s="28"/>
      <c r="Q45" s="28"/>
      <c r="R45" s="28"/>
      <c r="S45" s="28"/>
      <c r="T45" s="28"/>
    </row>
    <row r="46" spans="1:20" ht="12.75" customHeight="1" outlineLevel="2" x14ac:dyDescent="0.2">
      <c r="A46" s="28"/>
      <c r="B46" s="27" t="s">
        <v>22</v>
      </c>
      <c r="C46" s="27"/>
      <c r="D46" s="28"/>
      <c r="E46" s="75">
        <f>E34*T38</f>
        <v>0</v>
      </c>
      <c r="F46" s="68"/>
      <c r="G46" s="67"/>
      <c r="H46" s="28"/>
      <c r="I46" s="28"/>
      <c r="J46" s="28"/>
      <c r="K46" s="28"/>
      <c r="L46" s="28"/>
      <c r="M46" s="28"/>
      <c r="N46" s="28"/>
      <c r="O46" s="28"/>
      <c r="P46" s="28"/>
      <c r="Q46" s="28"/>
      <c r="R46" s="28"/>
      <c r="S46" s="28"/>
      <c r="T46" s="28"/>
    </row>
    <row r="47" spans="1:20" ht="12.75" customHeight="1" outlineLevel="2" x14ac:dyDescent="0.2">
      <c r="A47" s="27"/>
      <c r="B47" s="27" t="s">
        <v>23</v>
      </c>
      <c r="C47" s="27"/>
      <c r="D47" s="28"/>
      <c r="E47" s="76">
        <f>E45-E46</f>
        <v>0</v>
      </c>
      <c r="F47" s="68"/>
      <c r="G47" s="67"/>
      <c r="H47" s="28"/>
      <c r="I47" s="28"/>
      <c r="J47" s="28"/>
      <c r="K47" s="28"/>
      <c r="L47" s="28"/>
      <c r="M47" s="28"/>
      <c r="N47" s="28"/>
      <c r="O47" s="28"/>
      <c r="P47" s="28"/>
      <c r="Q47" s="28"/>
      <c r="R47" s="28"/>
      <c r="S47" s="28"/>
      <c r="T47" s="28"/>
    </row>
    <row r="48" spans="1:20" ht="12.75" customHeight="1" outlineLevel="2" x14ac:dyDescent="0.2">
      <c r="A48" s="27"/>
      <c r="B48" s="27" t="s">
        <v>213</v>
      </c>
      <c r="C48" s="27"/>
      <c r="D48" s="28"/>
      <c r="E48" s="76">
        <f>E43*('3. Fixed Operating Expenses'!I44+'2. Salaries and Wages'!M35)</f>
        <v>0</v>
      </c>
      <c r="F48" s="68"/>
      <c r="G48" s="68"/>
      <c r="H48" s="28"/>
      <c r="I48" s="28"/>
      <c r="J48" s="28"/>
      <c r="K48" s="28"/>
      <c r="L48" s="28"/>
      <c r="M48" s="28"/>
      <c r="N48" s="28"/>
      <c r="O48" s="28"/>
      <c r="P48" s="28"/>
      <c r="Q48" s="28"/>
      <c r="R48" s="28"/>
      <c r="S48" s="28"/>
      <c r="T48" s="28"/>
    </row>
    <row r="49" spans="1:20" ht="12.75" customHeight="1" outlineLevel="2" thickBot="1" x14ac:dyDescent="0.25">
      <c r="A49" s="27"/>
      <c r="B49" s="27" t="s">
        <v>24</v>
      </c>
      <c r="C49" s="27"/>
      <c r="D49" s="28"/>
      <c r="E49" s="77">
        <f>E47-E48</f>
        <v>0</v>
      </c>
      <c r="F49" s="68">
        <f>IF(E33&gt;0,E49/E45,0)</f>
        <v>0</v>
      </c>
      <c r="G49" s="68"/>
      <c r="H49" s="28"/>
      <c r="I49" s="28"/>
      <c r="J49" s="28"/>
      <c r="K49" s="28"/>
      <c r="L49" s="28"/>
      <c r="M49" s="28"/>
      <c r="N49" s="28"/>
      <c r="O49" s="28"/>
      <c r="P49" s="28"/>
      <c r="Q49" s="28"/>
      <c r="R49" s="28"/>
      <c r="S49" s="28"/>
      <c r="T49" s="28"/>
    </row>
    <row r="50" spans="1:20" ht="12.75" customHeight="1" outlineLevel="2" thickTop="1" x14ac:dyDescent="0.2">
      <c r="A50" s="27"/>
      <c r="B50" s="27"/>
      <c r="C50" s="27"/>
      <c r="D50" s="28"/>
      <c r="E50" s="67"/>
      <c r="F50" s="67"/>
      <c r="G50" s="67"/>
      <c r="H50" s="28"/>
      <c r="I50" s="28"/>
      <c r="J50" s="28"/>
      <c r="K50" s="28"/>
      <c r="L50" s="28"/>
      <c r="M50" s="28"/>
      <c r="N50" s="28"/>
      <c r="O50" s="28"/>
      <c r="P50" s="28"/>
      <c r="Q50" s="28"/>
      <c r="R50" s="28"/>
      <c r="S50" s="28"/>
      <c r="T50" s="28"/>
    </row>
    <row r="51" spans="1:20" ht="12.75" customHeight="1" outlineLevel="2" x14ac:dyDescent="0.2">
      <c r="A51" s="27"/>
      <c r="B51" s="27" t="s">
        <v>25</v>
      </c>
      <c r="C51" s="27"/>
      <c r="D51" s="28"/>
      <c r="E51" s="78">
        <f>IF(E33&gt;0,E48/F35,0)</f>
        <v>0</v>
      </c>
      <c r="F51" s="67"/>
      <c r="G51" s="67"/>
      <c r="H51" s="35"/>
      <c r="I51" s="35"/>
      <c r="J51" s="35"/>
      <c r="K51" s="35"/>
      <c r="L51" s="35"/>
      <c r="M51" s="35"/>
      <c r="N51" s="35"/>
      <c r="O51" s="35"/>
      <c r="P51" s="35"/>
      <c r="Q51" s="35"/>
      <c r="R51" s="35"/>
      <c r="S51" s="35"/>
      <c r="T51" s="71"/>
    </row>
    <row r="52" spans="1:20" ht="12.75" customHeight="1" outlineLevel="2" x14ac:dyDescent="0.2">
      <c r="A52" s="27"/>
      <c r="B52" s="27" t="s">
        <v>26</v>
      </c>
      <c r="C52" s="27"/>
      <c r="D52" s="28"/>
      <c r="E52" s="76">
        <f>IF(E33&gt;0,E51/E33,0)</f>
        <v>0</v>
      </c>
      <c r="F52" s="68"/>
      <c r="G52" s="68"/>
      <c r="H52" s="35"/>
      <c r="I52" s="35"/>
      <c r="J52" s="35"/>
      <c r="K52" s="35"/>
      <c r="L52" s="35"/>
      <c r="M52" s="35"/>
      <c r="N52" s="35"/>
      <c r="O52" s="35"/>
      <c r="P52" s="35"/>
      <c r="Q52" s="35"/>
      <c r="R52" s="35"/>
      <c r="S52" s="35"/>
      <c r="T52" s="71"/>
    </row>
    <row r="53" spans="1:20" ht="12.75" customHeight="1" x14ac:dyDescent="0.2">
      <c r="A53" s="79"/>
      <c r="B53" s="79"/>
      <c r="C53" s="79"/>
      <c r="D53" s="80"/>
      <c r="E53" s="81"/>
      <c r="F53" s="82"/>
      <c r="G53" s="82"/>
      <c r="H53" s="83"/>
      <c r="I53" s="83"/>
      <c r="J53" s="83"/>
      <c r="K53" s="83"/>
      <c r="L53" s="83"/>
      <c r="M53" s="83"/>
      <c r="N53" s="83"/>
      <c r="O53" s="83"/>
      <c r="P53" s="83"/>
      <c r="Q53" s="83"/>
      <c r="R53" s="83"/>
      <c r="S53" s="83"/>
      <c r="T53" s="84"/>
    </row>
    <row r="54" spans="1:20" ht="12.75" customHeight="1" x14ac:dyDescent="0.2">
      <c r="A54" s="79"/>
      <c r="B54" s="171" t="s">
        <v>214</v>
      </c>
      <c r="C54" s="79"/>
      <c r="D54" s="80"/>
      <c r="E54" s="81"/>
      <c r="F54" s="82"/>
      <c r="G54" s="82"/>
      <c r="H54" s="83"/>
      <c r="I54" s="83"/>
      <c r="J54" s="83"/>
      <c r="K54" s="83"/>
      <c r="L54" s="83"/>
      <c r="M54" s="83"/>
      <c r="N54" s="83"/>
      <c r="O54" s="83"/>
      <c r="P54" s="83"/>
      <c r="Q54" s="83"/>
      <c r="R54" s="83"/>
      <c r="S54" s="83"/>
      <c r="T54" s="84"/>
    </row>
    <row r="55" spans="1:20" ht="12.75" customHeight="1" x14ac:dyDescent="0.2">
      <c r="A55" s="7"/>
      <c r="B55" s="8"/>
      <c r="C55" s="8"/>
      <c r="D55" s="7"/>
      <c r="E55" s="9"/>
      <c r="F55" s="10"/>
      <c r="G55" s="10"/>
      <c r="H55" s="11"/>
      <c r="I55" s="11"/>
      <c r="J55" s="11"/>
      <c r="K55" s="11"/>
      <c r="L55" s="11"/>
      <c r="M55" s="11"/>
      <c r="N55" s="11"/>
      <c r="O55" s="11"/>
      <c r="P55" s="11"/>
      <c r="Q55" s="11"/>
      <c r="R55" s="11"/>
      <c r="S55" s="11"/>
      <c r="T55" s="12"/>
    </row>
    <row r="56" spans="1:20" ht="12.75" customHeight="1" x14ac:dyDescent="0.2">
      <c r="A56" s="7"/>
      <c r="B56" s="8"/>
      <c r="C56" s="8"/>
      <c r="D56" s="7"/>
      <c r="E56" s="13"/>
      <c r="F56" s="9"/>
      <c r="G56" s="9"/>
      <c r="H56" s="7"/>
      <c r="I56" s="7"/>
      <c r="J56" s="7"/>
      <c r="K56" s="7"/>
      <c r="L56" s="7"/>
      <c r="M56" s="7"/>
      <c r="N56" s="7"/>
      <c r="O56" s="7"/>
      <c r="P56" s="7"/>
      <c r="Q56" s="7"/>
      <c r="R56" s="7"/>
      <c r="S56" s="7"/>
      <c r="T56" s="7"/>
    </row>
    <row r="57" spans="1:20" ht="12.75" customHeight="1" x14ac:dyDescent="0.2">
      <c r="A57" s="7"/>
      <c r="B57" s="8"/>
      <c r="C57" s="8"/>
      <c r="D57" s="7"/>
      <c r="E57" s="14"/>
      <c r="F57" s="9"/>
      <c r="G57" s="9"/>
      <c r="H57" s="7"/>
      <c r="I57" s="7"/>
      <c r="J57" s="7"/>
      <c r="K57" s="7"/>
      <c r="L57" s="7"/>
      <c r="M57" s="7"/>
      <c r="N57" s="7"/>
      <c r="O57" s="7"/>
      <c r="P57" s="7"/>
      <c r="Q57" s="7"/>
      <c r="R57" s="7"/>
      <c r="S57" s="7"/>
      <c r="T57" s="7"/>
    </row>
    <row r="58" spans="1:20" ht="12.75" customHeight="1" x14ac:dyDescent="0.2">
      <c r="A58" s="7"/>
      <c r="B58" s="8"/>
      <c r="C58" s="8"/>
      <c r="D58" s="7"/>
      <c r="E58" s="15"/>
      <c r="F58" s="9"/>
      <c r="G58" s="9"/>
      <c r="H58" s="7"/>
      <c r="I58" s="7"/>
      <c r="J58" s="7"/>
      <c r="K58" s="7"/>
      <c r="L58" s="7"/>
      <c r="M58" s="7"/>
      <c r="N58" s="7"/>
      <c r="O58" s="7"/>
      <c r="P58" s="7"/>
      <c r="Q58" s="7"/>
      <c r="R58" s="7"/>
      <c r="S58" s="7"/>
      <c r="T58" s="7"/>
    </row>
  </sheetData>
  <phoneticPr fontId="4" type="noConversion"/>
  <pageMargins left="0.75" right="0.75" top="1" bottom="1" header="0.5" footer="0.5"/>
  <pageSetup scale="75" orientation="landscape" blackAndWhite="1"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1202E-EB64-4D64-BFD4-BD6413C56EF8}">
  <sheetPr>
    <tabColor rgb="FF92D050"/>
  </sheetPr>
  <dimension ref="A1:T58"/>
  <sheetViews>
    <sheetView showGridLines="0" topLeftCell="A3" zoomScale="70" zoomScaleNormal="70" workbookViewId="0">
      <selection activeCell="P52" sqref="P52"/>
    </sheetView>
  </sheetViews>
  <sheetFormatPr defaultColWidth="9" defaultRowHeight="12" outlineLevelRow="2" x14ac:dyDescent="0.2"/>
  <cols>
    <col min="1" max="1" width="3" customWidth="1"/>
    <col min="2" max="3" width="3" style="1" customWidth="1"/>
    <col min="4" max="4" width="15.85546875" customWidth="1"/>
    <col min="5" max="5" width="15.85546875" style="3" customWidth="1"/>
    <col min="6" max="6" width="10.85546875" style="3" customWidth="1"/>
    <col min="7" max="7" width="3" style="3" customWidth="1"/>
    <col min="8" max="20" width="9.85546875" customWidth="1"/>
  </cols>
  <sheetData>
    <row r="1" spans="1:20" ht="15.75" x14ac:dyDescent="0.25">
      <c r="A1" s="5" t="str">
        <f>'1. Required Start-Up Funds'!A1</f>
        <v>Template</v>
      </c>
      <c r="T1" s="16">
        <f ca="1">NOW()</f>
        <v>46206.124346180557</v>
      </c>
    </row>
    <row r="2" spans="1:20" ht="15.75" x14ac:dyDescent="0.25">
      <c r="A2" s="5" t="s">
        <v>147</v>
      </c>
    </row>
    <row r="3" spans="1:20" ht="12.75" customHeight="1" x14ac:dyDescent="0.2">
      <c r="A3" s="26"/>
      <c r="B3" s="27"/>
      <c r="C3" s="27"/>
      <c r="D3" s="28"/>
      <c r="E3" s="67"/>
      <c r="F3" s="67"/>
      <c r="G3" s="67"/>
      <c r="H3" s="28"/>
      <c r="I3" s="28"/>
      <c r="J3" s="28"/>
      <c r="K3" s="28"/>
      <c r="L3" s="28"/>
      <c r="M3" s="28"/>
      <c r="N3" s="28"/>
      <c r="O3" s="28"/>
      <c r="P3" s="28"/>
      <c r="Q3" s="28"/>
      <c r="R3" s="28"/>
      <c r="S3" s="28"/>
      <c r="T3" s="28"/>
    </row>
    <row r="4" spans="1:20" ht="12.75" customHeight="1" x14ac:dyDescent="0.2">
      <c r="A4" s="28"/>
      <c r="B4" s="27"/>
      <c r="C4" s="27"/>
      <c r="D4" s="28"/>
      <c r="E4" s="67"/>
      <c r="F4" s="67"/>
      <c r="G4" s="67"/>
      <c r="H4" s="28"/>
      <c r="I4" s="28"/>
      <c r="J4" s="28"/>
      <c r="K4" s="28"/>
      <c r="L4" s="28"/>
      <c r="M4" s="28"/>
      <c r="N4" s="28"/>
      <c r="O4" s="28"/>
      <c r="P4" s="28"/>
      <c r="Q4" s="28"/>
      <c r="R4" s="28"/>
      <c r="S4" s="28"/>
      <c r="T4" s="28"/>
    </row>
    <row r="5" spans="1:20" ht="12.75" customHeight="1" x14ac:dyDescent="0.2">
      <c r="A5" s="28"/>
      <c r="B5" s="27"/>
      <c r="C5" s="27"/>
      <c r="D5" s="28"/>
      <c r="E5" s="67"/>
      <c r="F5" s="67"/>
      <c r="G5" s="67"/>
      <c r="H5" s="28"/>
      <c r="I5" s="28"/>
      <c r="J5" s="28"/>
      <c r="K5" s="28"/>
      <c r="L5" s="28"/>
      <c r="M5" s="28"/>
      <c r="N5" s="28"/>
      <c r="O5" s="28"/>
      <c r="P5" s="28"/>
      <c r="Q5" s="28"/>
      <c r="R5" s="28"/>
      <c r="S5" s="28"/>
      <c r="T5" s="28"/>
    </row>
    <row r="6" spans="1:20" s="1" customFormat="1" ht="12.75" customHeight="1" thickBot="1" x14ac:dyDescent="0.25">
      <c r="A6" s="63" t="s">
        <v>35</v>
      </c>
      <c r="B6" s="63"/>
      <c r="C6" s="63"/>
      <c r="D6" s="63"/>
      <c r="E6" s="64" t="s">
        <v>30</v>
      </c>
      <c r="F6" s="65" t="s">
        <v>36</v>
      </c>
      <c r="G6" s="64"/>
      <c r="H6" s="85" t="str">
        <f>'4. Projected Sales Forecast'!H6</f>
        <v>Month 1</v>
      </c>
      <c r="I6" s="85" t="str">
        <f>'4. Projected Sales Forecast'!I6</f>
        <v>Month 2</v>
      </c>
      <c r="J6" s="85" t="str">
        <f>'4. Projected Sales Forecast'!J6</f>
        <v>Month 3</v>
      </c>
      <c r="K6" s="85" t="str">
        <f>'4. Projected Sales Forecast'!K6</f>
        <v>Month 4</v>
      </c>
      <c r="L6" s="85" t="str">
        <f>'4. Projected Sales Forecast'!L6</f>
        <v>Month 5</v>
      </c>
      <c r="M6" s="85" t="str">
        <f>'4. Projected Sales Forecast'!M6</f>
        <v>Month 6</v>
      </c>
      <c r="N6" s="85" t="str">
        <f>'4. Projected Sales Forecast'!N6</f>
        <v>Month 7</v>
      </c>
      <c r="O6" s="85" t="str">
        <f>'4. Projected Sales Forecast'!O6</f>
        <v>Month 8</v>
      </c>
      <c r="P6" s="85" t="str">
        <f>'4. Projected Sales Forecast'!P6</f>
        <v>Month 9</v>
      </c>
      <c r="Q6" s="85" t="str">
        <f>'4. Projected Sales Forecast'!Q6</f>
        <v>Month 10</v>
      </c>
      <c r="R6" s="85" t="str">
        <f>'4. Projected Sales Forecast'!R6</f>
        <v>Month 11</v>
      </c>
      <c r="S6" s="85" t="str">
        <f>'4. Projected Sales Forecast'!S6</f>
        <v>Month 12</v>
      </c>
      <c r="T6" s="66" t="s">
        <v>2</v>
      </c>
    </row>
    <row r="7" spans="1:20" ht="12.75" customHeight="1" thickTop="1" x14ac:dyDescent="0.2">
      <c r="A7" s="28"/>
      <c r="B7" s="27"/>
      <c r="C7" s="27"/>
      <c r="D7" s="28"/>
      <c r="E7" s="67"/>
      <c r="F7" s="67"/>
      <c r="G7" s="67"/>
      <c r="H7" s="28"/>
      <c r="I7" s="28"/>
      <c r="J7" s="28"/>
      <c r="K7" s="28"/>
      <c r="L7" s="28"/>
      <c r="M7" s="28"/>
      <c r="N7" s="28"/>
      <c r="O7" s="28"/>
      <c r="P7" s="28"/>
      <c r="Q7" s="28"/>
      <c r="R7" s="28"/>
      <c r="S7" s="28"/>
      <c r="T7" s="28"/>
    </row>
    <row r="8" spans="1:20" ht="12.75" customHeight="1" x14ac:dyDescent="0.2">
      <c r="A8" s="124"/>
      <c r="B8" s="124"/>
      <c r="C8" s="124"/>
      <c r="D8" s="124"/>
      <c r="E8" s="67"/>
      <c r="F8" s="67"/>
      <c r="G8" s="67"/>
      <c r="H8" s="28"/>
      <c r="I8" s="28"/>
      <c r="J8" s="28"/>
      <c r="K8" s="28"/>
      <c r="L8" s="28"/>
      <c r="M8" s="28"/>
      <c r="N8" s="28"/>
      <c r="O8" s="28"/>
      <c r="P8" s="28"/>
      <c r="Q8" s="28"/>
      <c r="R8" s="28"/>
      <c r="S8" s="28"/>
      <c r="T8" s="28"/>
    </row>
    <row r="9" spans="1:20" ht="12.75" customHeight="1" x14ac:dyDescent="0.2">
      <c r="A9" s="27"/>
      <c r="B9" s="27" t="s">
        <v>20</v>
      </c>
      <c r="C9" s="27"/>
      <c r="D9" s="28"/>
      <c r="E9" s="123">
        <v>0</v>
      </c>
      <c r="F9" s="68">
        <v>1</v>
      </c>
      <c r="G9" s="68"/>
      <c r="H9" s="28"/>
      <c r="I9" s="28"/>
      <c r="J9" s="28"/>
      <c r="K9" s="28"/>
      <c r="L9" s="28"/>
      <c r="M9" s="28"/>
      <c r="N9" s="28"/>
      <c r="O9" s="28"/>
      <c r="P9" s="28"/>
      <c r="Q9" s="28"/>
      <c r="R9" s="28"/>
      <c r="S9" s="28"/>
      <c r="T9" s="28"/>
    </row>
    <row r="10" spans="1:20" ht="12.75" customHeight="1" x14ac:dyDescent="0.2">
      <c r="A10" s="27"/>
      <c r="B10" s="27" t="s">
        <v>21</v>
      </c>
      <c r="C10" s="27"/>
      <c r="D10" s="28"/>
      <c r="E10" s="122">
        <v>0</v>
      </c>
      <c r="F10" s="69">
        <f>IF(E9&gt;0,E10/E9,0)</f>
        <v>0</v>
      </c>
      <c r="G10" s="68"/>
      <c r="H10" s="28"/>
      <c r="I10" s="28"/>
      <c r="J10" s="28"/>
      <c r="K10" s="28"/>
      <c r="L10" s="28"/>
      <c r="M10" s="28"/>
      <c r="N10" s="28"/>
      <c r="O10" s="28"/>
      <c r="P10" s="28"/>
      <c r="Q10" s="28"/>
      <c r="R10" s="28"/>
      <c r="S10" s="28"/>
      <c r="T10" s="28"/>
    </row>
    <row r="11" spans="1:20" ht="12.75" customHeight="1" x14ac:dyDescent="0.2">
      <c r="A11" s="27"/>
      <c r="B11" s="27" t="s">
        <v>34</v>
      </c>
      <c r="C11" s="27"/>
      <c r="D11" s="28"/>
      <c r="E11" s="70">
        <f>E9-E10</f>
        <v>0</v>
      </c>
      <c r="F11" s="68">
        <f>IF(E9&gt;0,E11/E9,0)</f>
        <v>0</v>
      </c>
      <c r="G11" s="68"/>
      <c r="H11" s="28"/>
      <c r="I11" s="28"/>
      <c r="J11" s="28"/>
      <c r="K11" s="28"/>
      <c r="L11" s="28"/>
      <c r="M11" s="28"/>
      <c r="N11" s="28"/>
      <c r="O11" s="28"/>
      <c r="P11" s="28"/>
      <c r="Q11" s="28"/>
      <c r="R11" s="28"/>
      <c r="S11" s="28"/>
      <c r="T11" s="28"/>
    </row>
    <row r="12" spans="1:20" ht="12.75" customHeight="1" x14ac:dyDescent="0.2">
      <c r="A12" s="27"/>
      <c r="B12" s="27" t="s">
        <v>27</v>
      </c>
      <c r="C12" s="27"/>
      <c r="D12" s="28"/>
      <c r="E12" s="67"/>
      <c r="F12" s="67"/>
      <c r="G12" s="67"/>
      <c r="H12" s="28"/>
      <c r="I12" s="28"/>
      <c r="J12" s="28"/>
      <c r="K12" s="28"/>
      <c r="L12" s="28"/>
      <c r="M12" s="28"/>
      <c r="N12" s="28"/>
      <c r="O12" s="28"/>
      <c r="P12" s="28"/>
      <c r="Q12" s="28"/>
      <c r="R12" s="28"/>
      <c r="S12" s="28"/>
      <c r="T12" s="28"/>
    </row>
    <row r="13" spans="1:20" ht="12.75" customHeight="1" thickBot="1" x14ac:dyDescent="0.25">
      <c r="A13" s="27"/>
      <c r="B13" s="27"/>
      <c r="C13" s="27" t="s">
        <v>32</v>
      </c>
      <c r="D13" s="28"/>
      <c r="E13" s="67"/>
      <c r="F13" s="67"/>
      <c r="G13" s="67"/>
      <c r="H13" s="87">
        <f>IF(H14=0,0,H14/$T$14)</f>
        <v>0</v>
      </c>
      <c r="I13" s="87">
        <f t="shared" ref="I13:S13" si="0">IF(I14=0,0,I14/$T$14)</f>
        <v>0</v>
      </c>
      <c r="J13" s="87">
        <f t="shared" si="0"/>
        <v>0</v>
      </c>
      <c r="K13" s="87">
        <f t="shared" si="0"/>
        <v>0</v>
      </c>
      <c r="L13" s="87">
        <f t="shared" si="0"/>
        <v>0</v>
      </c>
      <c r="M13" s="87">
        <f t="shared" si="0"/>
        <v>0</v>
      </c>
      <c r="N13" s="87">
        <f t="shared" si="0"/>
        <v>0</v>
      </c>
      <c r="O13" s="87">
        <f t="shared" si="0"/>
        <v>0</v>
      </c>
      <c r="P13" s="87">
        <f t="shared" si="0"/>
        <v>0</v>
      </c>
      <c r="Q13" s="87">
        <f t="shared" si="0"/>
        <v>0</v>
      </c>
      <c r="R13" s="87">
        <f t="shared" si="0"/>
        <v>0</v>
      </c>
      <c r="S13" s="87">
        <f t="shared" si="0"/>
        <v>0</v>
      </c>
      <c r="T13" s="88">
        <f t="shared" ref="T13:T18" si="1">SUM(H13:S13)</f>
        <v>0</v>
      </c>
    </row>
    <row r="14" spans="1:20" ht="12.75" customHeight="1" x14ac:dyDescent="0.2">
      <c r="A14" s="27"/>
      <c r="B14" s="27"/>
      <c r="C14" s="27" t="s">
        <v>28</v>
      </c>
      <c r="D14" s="28"/>
      <c r="E14" s="67"/>
      <c r="F14" s="67"/>
      <c r="G14" s="67"/>
      <c r="H14" s="119">
        <v>0</v>
      </c>
      <c r="I14" s="119">
        <v>0</v>
      </c>
      <c r="J14" s="119">
        <v>0</v>
      </c>
      <c r="K14" s="119">
        <v>0</v>
      </c>
      <c r="L14" s="119">
        <v>0</v>
      </c>
      <c r="M14" s="119">
        <v>0</v>
      </c>
      <c r="N14" s="119">
        <v>0</v>
      </c>
      <c r="O14" s="119">
        <v>0</v>
      </c>
      <c r="P14" s="119">
        <v>0</v>
      </c>
      <c r="Q14" s="119">
        <v>0</v>
      </c>
      <c r="R14" s="119">
        <v>0</v>
      </c>
      <c r="S14" s="119">
        <v>0</v>
      </c>
      <c r="T14" s="71">
        <f t="shared" si="1"/>
        <v>0</v>
      </c>
    </row>
    <row r="15" spans="1:20" ht="12.75" customHeight="1" x14ac:dyDescent="0.2">
      <c r="A15" s="27"/>
      <c r="B15" s="27"/>
      <c r="C15" s="27" t="s">
        <v>164</v>
      </c>
      <c r="D15" s="28"/>
      <c r="E15" s="121">
        <v>0.1</v>
      </c>
      <c r="F15" s="72"/>
      <c r="G15" s="68"/>
      <c r="H15" s="120">
        <f t="shared" ref="H15:S15" si="2">IF($E$15=0,H14,(1+$E$15)*H14)</f>
        <v>0</v>
      </c>
      <c r="I15" s="120">
        <f t="shared" si="2"/>
        <v>0</v>
      </c>
      <c r="J15" s="120">
        <f t="shared" si="2"/>
        <v>0</v>
      </c>
      <c r="K15" s="120">
        <f t="shared" si="2"/>
        <v>0</v>
      </c>
      <c r="L15" s="120">
        <f t="shared" si="2"/>
        <v>0</v>
      </c>
      <c r="M15" s="120">
        <f t="shared" si="2"/>
        <v>0</v>
      </c>
      <c r="N15" s="120">
        <f t="shared" si="2"/>
        <v>0</v>
      </c>
      <c r="O15" s="120">
        <f t="shared" si="2"/>
        <v>0</v>
      </c>
      <c r="P15" s="120">
        <f t="shared" si="2"/>
        <v>0</v>
      </c>
      <c r="Q15" s="120">
        <f t="shared" si="2"/>
        <v>0</v>
      </c>
      <c r="R15" s="120">
        <f t="shared" si="2"/>
        <v>0</v>
      </c>
      <c r="S15" s="120">
        <f t="shared" si="2"/>
        <v>0</v>
      </c>
      <c r="T15" s="71">
        <f t="shared" si="1"/>
        <v>0</v>
      </c>
    </row>
    <row r="16" spans="1:20" ht="12.75" customHeight="1" x14ac:dyDescent="0.2">
      <c r="A16" s="28"/>
      <c r="B16" s="27"/>
      <c r="C16" s="27" t="s">
        <v>79</v>
      </c>
      <c r="D16" s="28"/>
      <c r="E16" s="121">
        <v>0.1</v>
      </c>
      <c r="F16" s="67"/>
      <c r="G16" s="68"/>
      <c r="H16" s="120">
        <f t="shared" ref="H16:S16" si="3">IF($E$16=0,H15,(1+$E$16)*H15)</f>
        <v>0</v>
      </c>
      <c r="I16" s="120">
        <f t="shared" si="3"/>
        <v>0</v>
      </c>
      <c r="J16" s="120">
        <f t="shared" si="3"/>
        <v>0</v>
      </c>
      <c r="K16" s="120">
        <f t="shared" si="3"/>
        <v>0</v>
      </c>
      <c r="L16" s="120">
        <f t="shared" si="3"/>
        <v>0</v>
      </c>
      <c r="M16" s="120">
        <f t="shared" si="3"/>
        <v>0</v>
      </c>
      <c r="N16" s="120">
        <f t="shared" si="3"/>
        <v>0</v>
      </c>
      <c r="O16" s="120">
        <f t="shared" si="3"/>
        <v>0</v>
      </c>
      <c r="P16" s="120">
        <f t="shared" si="3"/>
        <v>0</v>
      </c>
      <c r="Q16" s="120">
        <f t="shared" si="3"/>
        <v>0</v>
      </c>
      <c r="R16" s="120">
        <f t="shared" si="3"/>
        <v>0</v>
      </c>
      <c r="S16" s="120">
        <f t="shared" si="3"/>
        <v>0</v>
      </c>
      <c r="T16" s="71">
        <f t="shared" si="1"/>
        <v>0</v>
      </c>
    </row>
    <row r="17" spans="1:20" ht="12.75" customHeight="1" x14ac:dyDescent="0.2">
      <c r="A17" s="28"/>
      <c r="B17" s="27"/>
      <c r="C17" s="1" t="s">
        <v>344</v>
      </c>
      <c r="D17" s="28"/>
      <c r="E17" s="121">
        <v>0.25</v>
      </c>
      <c r="F17" s="67"/>
      <c r="G17" s="68"/>
      <c r="H17" s="120">
        <f>IF(E17=0,H16,(1+E17)*H16)</f>
        <v>0</v>
      </c>
      <c r="I17" s="120">
        <f>IF(E17=0,I16,(1+E17)*I16)</f>
        <v>0</v>
      </c>
      <c r="J17" s="120">
        <f>IF(E17=0,J16,(1+E17)*J16)</f>
        <v>0</v>
      </c>
      <c r="K17" s="120">
        <f>IF(E$6=0,K16,(1+E17)*K16)</f>
        <v>0</v>
      </c>
      <c r="L17" s="120">
        <f>IF(E17=0,L16,(1+E17)*L16)</f>
        <v>0</v>
      </c>
      <c r="M17" s="120">
        <f>IF(E17=0,M16,(1+E17)*M16)</f>
        <v>0</v>
      </c>
      <c r="N17" s="120">
        <f>IF(E17=0,N16,(1+E17)*N16)</f>
        <v>0</v>
      </c>
      <c r="O17" s="120">
        <f>IF(E17=0,O16,(1+E17)*O16)</f>
        <v>0</v>
      </c>
      <c r="P17" s="120">
        <f>IF(E17=0,P16,(1+E17)*P16)</f>
        <v>0</v>
      </c>
      <c r="Q17" s="120">
        <f>IF(E17=0,Q16,(1+E17)*Q16)</f>
        <v>0</v>
      </c>
      <c r="R17" s="120">
        <f>IF(E17=0,R16,(1+E17)*R16)</f>
        <v>0</v>
      </c>
      <c r="S17" s="120">
        <f>IF(E17=0,S16,(1+E17)*S16)</f>
        <v>0</v>
      </c>
      <c r="T17" s="71">
        <f t="shared" si="1"/>
        <v>0</v>
      </c>
    </row>
    <row r="18" spans="1:20" ht="12.75" customHeight="1" x14ac:dyDescent="0.2">
      <c r="A18" s="28"/>
      <c r="B18" s="27"/>
      <c r="C18" s="1" t="s">
        <v>345</v>
      </c>
      <c r="D18" s="28"/>
      <c r="E18" s="121">
        <v>0.25</v>
      </c>
      <c r="F18" s="67"/>
      <c r="G18" s="68"/>
      <c r="H18" s="120">
        <f>IF(E18=0,H17,(1+E18)*H17)</f>
        <v>0</v>
      </c>
      <c r="I18" s="120">
        <f>IF(E18=0,I17,(1+E18)*I17)</f>
        <v>0</v>
      </c>
      <c r="J18" s="120">
        <f>IF(E18=0,J17,(1+E18)*J17)</f>
        <v>0</v>
      </c>
      <c r="K18" s="120">
        <f>IF(E$6=0,K17,(1+E18)*K17)</f>
        <v>0</v>
      </c>
      <c r="L18" s="120">
        <f>IF(E18=0,L17,(1+E18)*L17)</f>
        <v>0</v>
      </c>
      <c r="M18" s="120">
        <f>IF(E18=0,M17,(1+E18)*M17)</f>
        <v>0</v>
      </c>
      <c r="N18" s="120">
        <f>IF(E18=0,N17,(1+E18)*N17)</f>
        <v>0</v>
      </c>
      <c r="O18" s="120">
        <f>IF(E18=0,O17,(1+E18)*O17)</f>
        <v>0</v>
      </c>
      <c r="P18" s="120">
        <f>IF(E18=0,P17,(1+E18)*P17)</f>
        <v>0</v>
      </c>
      <c r="Q18" s="120">
        <f>IF(E18=0,Q17,(1+E18)*Q17)</f>
        <v>0</v>
      </c>
      <c r="R18" s="120">
        <f>IF(E18=0,R17,(1+E18)*R17)</f>
        <v>0</v>
      </c>
      <c r="S18" s="120">
        <f>IF(E18=0,S17,(1+E18)*S17)</f>
        <v>0</v>
      </c>
      <c r="T18" s="71">
        <f t="shared" si="1"/>
        <v>0</v>
      </c>
    </row>
    <row r="19" spans="1:20" ht="12.75" customHeight="1" outlineLevel="1" x14ac:dyDescent="0.2">
      <c r="A19" s="28"/>
      <c r="B19" s="27" t="s">
        <v>212</v>
      </c>
      <c r="C19" s="27"/>
      <c r="D19" s="28"/>
      <c r="E19" s="121">
        <f>(1-('4. Projected Sales Forecast'!E19+'4. Projected Sales Forecast'!E43))/2</f>
        <v>0</v>
      </c>
      <c r="F19" s="67"/>
      <c r="G19" s="68"/>
      <c r="H19" s="73"/>
      <c r="I19" s="73"/>
      <c r="J19" s="73"/>
      <c r="K19" s="73"/>
      <c r="L19" s="73"/>
      <c r="M19" s="73"/>
      <c r="N19" s="73"/>
      <c r="O19" s="73"/>
      <c r="P19" s="73"/>
      <c r="Q19" s="73"/>
      <c r="R19" s="73"/>
      <c r="S19" s="73"/>
      <c r="T19" s="71"/>
    </row>
    <row r="20" spans="1:20" ht="12.75" customHeight="1" outlineLevel="1" x14ac:dyDescent="0.2">
      <c r="A20" s="28"/>
      <c r="B20" s="27"/>
      <c r="C20" s="27"/>
      <c r="D20" s="28"/>
      <c r="E20" s="67"/>
      <c r="F20" s="67"/>
      <c r="G20" s="67"/>
      <c r="H20" s="28"/>
      <c r="I20" s="28"/>
      <c r="J20" s="28"/>
      <c r="K20" s="28"/>
      <c r="L20" s="28"/>
      <c r="M20" s="28"/>
      <c r="N20" s="28"/>
      <c r="O20" s="28"/>
      <c r="P20" s="28"/>
      <c r="Q20" s="28"/>
      <c r="R20" s="28"/>
      <c r="S20" s="28"/>
      <c r="T20" s="28"/>
    </row>
    <row r="21" spans="1:20" ht="12.75" customHeight="1" outlineLevel="1" x14ac:dyDescent="0.2">
      <c r="A21" s="28"/>
      <c r="B21" s="27" t="s">
        <v>31</v>
      </c>
      <c r="C21" s="27"/>
      <c r="D21" s="28"/>
      <c r="E21" s="74">
        <f>T14*E9</f>
        <v>0</v>
      </c>
      <c r="F21" s="68"/>
      <c r="G21" s="67"/>
      <c r="H21" s="28"/>
      <c r="I21" s="28"/>
      <c r="J21" s="28"/>
      <c r="K21" s="28"/>
      <c r="L21" s="28"/>
      <c r="M21" s="28"/>
      <c r="N21" s="28"/>
      <c r="O21" s="28"/>
      <c r="P21" s="28"/>
      <c r="Q21" s="28"/>
      <c r="R21" s="28"/>
      <c r="S21" s="28"/>
      <c r="T21" s="28"/>
    </row>
    <row r="22" spans="1:20" ht="12.75" customHeight="1" outlineLevel="1" x14ac:dyDescent="0.2">
      <c r="A22" s="28"/>
      <c r="B22" s="27" t="s">
        <v>22</v>
      </c>
      <c r="C22" s="27"/>
      <c r="D22" s="28"/>
      <c r="E22" s="75">
        <f>E10*T14</f>
        <v>0</v>
      </c>
      <c r="F22" s="68"/>
      <c r="G22" s="67"/>
      <c r="H22" s="28"/>
      <c r="I22" s="28"/>
      <c r="J22" s="28"/>
      <c r="K22" s="28"/>
      <c r="L22" s="28"/>
      <c r="M22" s="28"/>
      <c r="N22" s="28"/>
      <c r="O22" s="28"/>
      <c r="P22" s="28"/>
      <c r="Q22" s="28"/>
      <c r="R22" s="28"/>
      <c r="S22" s="28"/>
      <c r="T22" s="28"/>
    </row>
    <row r="23" spans="1:20" ht="12.75" customHeight="1" outlineLevel="1" x14ac:dyDescent="0.2">
      <c r="A23" s="27"/>
      <c r="B23" s="27" t="s">
        <v>23</v>
      </c>
      <c r="C23" s="27"/>
      <c r="D23" s="28"/>
      <c r="E23" s="76">
        <f>E21-E22</f>
        <v>0</v>
      </c>
      <c r="F23" s="68"/>
      <c r="G23" s="67"/>
      <c r="H23" s="28"/>
      <c r="I23" s="28"/>
      <c r="J23" s="28"/>
      <c r="K23" s="28"/>
      <c r="L23" s="28"/>
      <c r="M23" s="28"/>
      <c r="N23" s="28"/>
      <c r="O23" s="28"/>
      <c r="P23" s="28"/>
      <c r="Q23" s="28"/>
      <c r="R23" s="28"/>
      <c r="S23" s="28"/>
      <c r="T23" s="28"/>
    </row>
    <row r="24" spans="1:20" ht="12.75" customHeight="1" outlineLevel="1" x14ac:dyDescent="0.2">
      <c r="A24" s="27"/>
      <c r="B24" s="27" t="s">
        <v>213</v>
      </c>
      <c r="C24" s="27"/>
      <c r="D24" s="28"/>
      <c r="E24" s="76">
        <f>E19*('3. Fixed Operating Expenses'!I44+'2. Salaries and Wages'!M35)</f>
        <v>0</v>
      </c>
      <c r="F24" s="68"/>
      <c r="G24" s="68"/>
      <c r="H24" s="28"/>
      <c r="I24" s="28"/>
      <c r="J24" s="28"/>
      <c r="K24" s="28"/>
      <c r="L24" s="28"/>
      <c r="M24" s="28"/>
      <c r="N24" s="28"/>
      <c r="O24" s="28"/>
      <c r="P24" s="28"/>
      <c r="Q24" s="28"/>
      <c r="R24" s="28"/>
      <c r="S24" s="28"/>
      <c r="T24" s="28"/>
    </row>
    <row r="25" spans="1:20" ht="12.75" customHeight="1" outlineLevel="1" thickBot="1" x14ac:dyDescent="0.25">
      <c r="A25" s="27"/>
      <c r="B25" s="27" t="s">
        <v>24</v>
      </c>
      <c r="C25" s="27"/>
      <c r="D25" s="28"/>
      <c r="E25" s="77">
        <f>E23-E24</f>
        <v>0</v>
      </c>
      <c r="F25" s="68">
        <f>IF(E9&gt;0,E25/E21,0)</f>
        <v>0</v>
      </c>
      <c r="G25" s="68"/>
      <c r="H25" s="28"/>
      <c r="I25" s="28"/>
      <c r="J25" s="28"/>
      <c r="K25" s="28"/>
      <c r="L25" s="28"/>
      <c r="M25" s="28"/>
      <c r="N25" s="28"/>
      <c r="O25" s="28"/>
      <c r="P25" s="28"/>
      <c r="Q25" s="28"/>
      <c r="R25" s="28"/>
      <c r="S25" s="28"/>
      <c r="T25" s="28"/>
    </row>
    <row r="26" spans="1:20" ht="12.75" customHeight="1" outlineLevel="1" thickTop="1" x14ac:dyDescent="0.2">
      <c r="A26" s="27"/>
      <c r="B26" s="27"/>
      <c r="C26" s="27"/>
      <c r="D26" s="28"/>
      <c r="E26" s="67"/>
      <c r="F26" s="67"/>
      <c r="G26" s="67"/>
      <c r="H26" s="28"/>
      <c r="I26" s="28"/>
      <c r="J26" s="28"/>
      <c r="K26" s="28"/>
      <c r="L26" s="28"/>
      <c r="M26" s="28"/>
      <c r="N26" s="28"/>
      <c r="O26" s="28"/>
      <c r="P26" s="28"/>
      <c r="Q26" s="28"/>
      <c r="R26" s="28"/>
      <c r="S26" s="28"/>
      <c r="T26" s="28"/>
    </row>
    <row r="27" spans="1:20" ht="12.75" customHeight="1" outlineLevel="1" x14ac:dyDescent="0.2">
      <c r="A27" s="27"/>
      <c r="B27" s="27" t="s">
        <v>25</v>
      </c>
      <c r="C27" s="27"/>
      <c r="D27" s="28"/>
      <c r="E27" s="78">
        <f>IF(E9&gt;0,E24/F11,0)</f>
        <v>0</v>
      </c>
      <c r="F27" s="67"/>
      <c r="G27" s="67"/>
      <c r="H27" s="35"/>
      <c r="I27" s="35"/>
      <c r="J27" s="35"/>
      <c r="K27" s="35"/>
      <c r="L27" s="35"/>
      <c r="M27" s="35"/>
      <c r="N27" s="35"/>
      <c r="O27" s="35"/>
      <c r="P27" s="35"/>
      <c r="Q27" s="35"/>
      <c r="R27" s="35"/>
      <c r="S27" s="35"/>
      <c r="T27" s="71"/>
    </row>
    <row r="28" spans="1:20" ht="12.75" customHeight="1" outlineLevel="1" x14ac:dyDescent="0.2">
      <c r="A28" s="27"/>
      <c r="B28" s="27" t="s">
        <v>26</v>
      </c>
      <c r="C28" s="27"/>
      <c r="D28" s="28"/>
      <c r="E28" s="76">
        <f>IF(E9&gt;0,E27/E9,0)</f>
        <v>0</v>
      </c>
      <c r="F28" s="68"/>
      <c r="G28" s="68"/>
      <c r="H28" s="35"/>
      <c r="I28" s="35"/>
      <c r="J28" s="35"/>
      <c r="K28" s="35"/>
      <c r="L28" s="35"/>
      <c r="M28" s="35"/>
      <c r="N28" s="35"/>
      <c r="O28" s="35"/>
      <c r="P28" s="35"/>
      <c r="Q28" s="35"/>
      <c r="R28" s="35"/>
      <c r="S28" s="35"/>
      <c r="T28" s="71"/>
    </row>
    <row r="29" spans="1:20" ht="12.75" customHeight="1" x14ac:dyDescent="0.2">
      <c r="A29" s="28"/>
      <c r="B29" s="27"/>
      <c r="C29" s="27"/>
      <c r="D29" s="28"/>
      <c r="E29" s="67"/>
      <c r="F29" s="68"/>
      <c r="G29" s="68"/>
      <c r="H29" s="35"/>
      <c r="I29" s="35"/>
      <c r="J29" s="35"/>
      <c r="K29" s="35"/>
      <c r="L29" s="35"/>
      <c r="M29" s="35"/>
      <c r="N29" s="35"/>
      <c r="O29" s="35"/>
      <c r="P29" s="35"/>
      <c r="Q29" s="35"/>
      <c r="R29" s="35"/>
      <c r="S29" s="35"/>
      <c r="T29" s="71"/>
    </row>
    <row r="30" spans="1:20" ht="12.75" customHeight="1" x14ac:dyDescent="0.2">
      <c r="A30" s="28"/>
      <c r="B30" s="27"/>
      <c r="C30" s="27"/>
      <c r="D30" s="28"/>
      <c r="E30" s="67"/>
      <c r="F30" s="68"/>
      <c r="G30" s="68"/>
      <c r="H30" s="35"/>
      <c r="I30" s="35"/>
      <c r="J30" s="35"/>
      <c r="K30" s="35"/>
      <c r="L30" s="35"/>
      <c r="M30" s="35"/>
      <c r="N30" s="35"/>
      <c r="O30" s="35"/>
      <c r="P30" s="35"/>
      <c r="Q30" s="35"/>
      <c r="R30" s="35"/>
      <c r="S30" s="35"/>
      <c r="T30" s="71"/>
    </row>
    <row r="31" spans="1:20" ht="12.75" customHeight="1" x14ac:dyDescent="0.2">
      <c r="A31" s="28"/>
      <c r="B31" s="27"/>
      <c r="C31" s="27"/>
      <c r="D31" s="28"/>
      <c r="E31" s="74"/>
      <c r="F31" s="67"/>
      <c r="G31" s="67"/>
      <c r="H31" s="28"/>
      <c r="I31" s="28"/>
      <c r="J31" s="28"/>
      <c r="K31" s="28"/>
      <c r="L31" s="28"/>
      <c r="M31" s="28"/>
      <c r="N31" s="28"/>
      <c r="O31" s="28"/>
      <c r="P31" s="28"/>
      <c r="Q31" s="28"/>
      <c r="R31" s="28"/>
      <c r="S31" s="28"/>
      <c r="T31" s="28"/>
    </row>
    <row r="32" spans="1:20" ht="12.75" customHeight="1" outlineLevel="1" x14ac:dyDescent="0.2">
      <c r="A32" s="124"/>
      <c r="B32" s="124"/>
      <c r="C32" s="124"/>
      <c r="D32" s="124"/>
      <c r="E32" s="67"/>
      <c r="F32" s="67"/>
      <c r="G32" s="67"/>
      <c r="H32" s="28"/>
      <c r="I32" s="28"/>
      <c r="J32" s="28"/>
      <c r="K32" s="28"/>
      <c r="L32" s="28"/>
      <c r="M32" s="28"/>
      <c r="N32" s="28"/>
      <c r="O32" s="28"/>
      <c r="P32" s="28"/>
      <c r="Q32" s="28"/>
      <c r="R32" s="28"/>
      <c r="S32" s="28"/>
      <c r="T32" s="28"/>
    </row>
    <row r="33" spans="1:20" ht="12.75" customHeight="1" outlineLevel="1" x14ac:dyDescent="0.2">
      <c r="A33" s="27"/>
      <c r="B33" s="27" t="s">
        <v>20</v>
      </c>
      <c r="C33" s="27"/>
      <c r="D33" s="28"/>
      <c r="E33" s="123">
        <v>0</v>
      </c>
      <c r="F33" s="68">
        <v>1</v>
      </c>
      <c r="G33" s="68"/>
      <c r="H33" s="28"/>
      <c r="I33" s="28"/>
      <c r="J33" s="28"/>
      <c r="K33" s="28"/>
      <c r="L33" s="28"/>
      <c r="M33" s="28"/>
      <c r="N33" s="28"/>
      <c r="O33" s="28"/>
      <c r="P33" s="28"/>
      <c r="Q33" s="28"/>
      <c r="R33" s="28"/>
      <c r="S33" s="28"/>
      <c r="T33" s="28"/>
    </row>
    <row r="34" spans="1:20" ht="12.75" customHeight="1" outlineLevel="1" x14ac:dyDescent="0.2">
      <c r="A34" s="27"/>
      <c r="B34" s="27" t="s">
        <v>21</v>
      </c>
      <c r="C34" s="27"/>
      <c r="D34" s="28"/>
      <c r="E34" s="122">
        <v>0</v>
      </c>
      <c r="F34" s="69">
        <f>IF(E33&gt;0,E34/E33,0)</f>
        <v>0</v>
      </c>
      <c r="G34" s="68"/>
      <c r="H34" s="28"/>
      <c r="I34" s="28"/>
      <c r="J34" s="28"/>
      <c r="K34" s="28"/>
      <c r="L34" s="28"/>
      <c r="M34" s="28"/>
      <c r="N34" s="28"/>
      <c r="O34" s="28"/>
      <c r="P34" s="28"/>
      <c r="Q34" s="28"/>
      <c r="R34" s="28"/>
      <c r="S34" s="28"/>
      <c r="T34" s="28"/>
    </row>
    <row r="35" spans="1:20" ht="12.75" customHeight="1" outlineLevel="1" x14ac:dyDescent="0.2">
      <c r="A35" s="27"/>
      <c r="B35" s="27" t="s">
        <v>34</v>
      </c>
      <c r="C35" s="27"/>
      <c r="D35" s="28"/>
      <c r="E35" s="70">
        <f>E33-E34</f>
        <v>0</v>
      </c>
      <c r="F35" s="68">
        <f>IF(E33&gt;0,E35/E33,0)</f>
        <v>0</v>
      </c>
      <c r="G35" s="68"/>
      <c r="H35" s="28"/>
      <c r="I35" s="28"/>
      <c r="J35" s="28"/>
      <c r="K35" s="28"/>
      <c r="L35" s="28"/>
      <c r="M35" s="28"/>
      <c r="N35" s="28"/>
      <c r="O35" s="28"/>
      <c r="P35" s="28"/>
      <c r="Q35" s="28"/>
      <c r="R35" s="28"/>
      <c r="S35" s="28"/>
      <c r="T35" s="28"/>
    </row>
    <row r="36" spans="1:20" ht="12.75" customHeight="1" outlineLevel="1" x14ac:dyDescent="0.2">
      <c r="A36" s="27"/>
      <c r="B36" s="27" t="s">
        <v>27</v>
      </c>
      <c r="C36" s="27"/>
      <c r="D36" s="28"/>
      <c r="E36" s="67"/>
      <c r="F36" s="67"/>
      <c r="G36" s="67"/>
      <c r="H36" s="28"/>
      <c r="I36" s="28"/>
      <c r="J36" s="28"/>
      <c r="K36" s="28"/>
      <c r="L36" s="28"/>
      <c r="M36" s="28"/>
      <c r="N36" s="28"/>
      <c r="O36" s="28"/>
      <c r="P36" s="28"/>
      <c r="Q36" s="28"/>
      <c r="R36" s="28"/>
      <c r="S36" s="28"/>
      <c r="T36" s="28"/>
    </row>
    <row r="37" spans="1:20" ht="12.75" customHeight="1" outlineLevel="1" thickBot="1" x14ac:dyDescent="0.25">
      <c r="A37" s="27"/>
      <c r="B37" s="27"/>
      <c r="C37" s="27" t="s">
        <v>32</v>
      </c>
      <c r="D37" s="28"/>
      <c r="E37" s="67"/>
      <c r="F37" s="67"/>
      <c r="G37" s="67"/>
      <c r="H37" s="87">
        <f>IF(H38=0,0,H38/$T$38)</f>
        <v>0</v>
      </c>
      <c r="I37" s="87">
        <f t="shared" ref="I37:S37" si="4">IF(I38=0,0,I38/$T$38)</f>
        <v>0</v>
      </c>
      <c r="J37" s="87">
        <f t="shared" si="4"/>
        <v>0</v>
      </c>
      <c r="K37" s="87">
        <f t="shared" si="4"/>
        <v>0</v>
      </c>
      <c r="L37" s="87">
        <f t="shared" si="4"/>
        <v>0</v>
      </c>
      <c r="M37" s="87">
        <f t="shared" si="4"/>
        <v>0</v>
      </c>
      <c r="N37" s="87">
        <f t="shared" si="4"/>
        <v>0</v>
      </c>
      <c r="O37" s="87">
        <f t="shared" si="4"/>
        <v>0</v>
      </c>
      <c r="P37" s="87">
        <f t="shared" si="4"/>
        <v>0</v>
      </c>
      <c r="Q37" s="87">
        <f t="shared" si="4"/>
        <v>0</v>
      </c>
      <c r="R37" s="87">
        <f t="shared" si="4"/>
        <v>0</v>
      </c>
      <c r="S37" s="87">
        <f t="shared" si="4"/>
        <v>0</v>
      </c>
      <c r="T37" s="88">
        <f t="shared" ref="T37:T42" si="5">SUM(H37:S37)</f>
        <v>0</v>
      </c>
    </row>
    <row r="38" spans="1:20" ht="12.75" customHeight="1" outlineLevel="1" x14ac:dyDescent="0.2">
      <c r="A38" s="27"/>
      <c r="B38" s="27"/>
      <c r="C38" s="27" t="s">
        <v>28</v>
      </c>
      <c r="D38" s="28"/>
      <c r="E38" s="67"/>
      <c r="F38" s="67"/>
      <c r="G38" s="67"/>
      <c r="H38" s="119">
        <v>0</v>
      </c>
      <c r="I38" s="119">
        <v>0</v>
      </c>
      <c r="J38" s="119">
        <v>0</v>
      </c>
      <c r="K38" s="119">
        <v>0</v>
      </c>
      <c r="L38" s="119">
        <v>0</v>
      </c>
      <c r="M38" s="119">
        <v>0</v>
      </c>
      <c r="N38" s="119">
        <v>0</v>
      </c>
      <c r="O38" s="119">
        <v>0</v>
      </c>
      <c r="P38" s="119">
        <v>0</v>
      </c>
      <c r="Q38" s="119">
        <v>0</v>
      </c>
      <c r="R38" s="119">
        <v>0</v>
      </c>
      <c r="S38" s="119">
        <v>0</v>
      </c>
      <c r="T38" s="71">
        <f t="shared" si="5"/>
        <v>0</v>
      </c>
    </row>
    <row r="39" spans="1:20" ht="12.75" customHeight="1" outlineLevel="1" x14ac:dyDescent="0.2">
      <c r="A39" s="27"/>
      <c r="B39" s="27"/>
      <c r="C39" s="27" t="s">
        <v>164</v>
      </c>
      <c r="D39" s="28"/>
      <c r="E39" s="121">
        <v>0.1</v>
      </c>
      <c r="F39" s="72"/>
      <c r="G39" s="68"/>
      <c r="H39" s="120">
        <f>IF($E$15=0,H38,(1+$E$39)*H38)</f>
        <v>0</v>
      </c>
      <c r="I39" s="120">
        <f t="shared" ref="I39:S39" si="6">IF($E$15=0,I38,(1+$E$39)*I38)</f>
        <v>0</v>
      </c>
      <c r="J39" s="120">
        <f t="shared" si="6"/>
        <v>0</v>
      </c>
      <c r="K39" s="120">
        <f t="shared" si="6"/>
        <v>0</v>
      </c>
      <c r="L39" s="120">
        <f t="shared" si="6"/>
        <v>0</v>
      </c>
      <c r="M39" s="120">
        <f t="shared" si="6"/>
        <v>0</v>
      </c>
      <c r="N39" s="120">
        <f t="shared" si="6"/>
        <v>0</v>
      </c>
      <c r="O39" s="120">
        <f t="shared" si="6"/>
        <v>0</v>
      </c>
      <c r="P39" s="120">
        <f t="shared" si="6"/>
        <v>0</v>
      </c>
      <c r="Q39" s="120">
        <f t="shared" si="6"/>
        <v>0</v>
      </c>
      <c r="R39" s="120">
        <f t="shared" si="6"/>
        <v>0</v>
      </c>
      <c r="S39" s="120">
        <f t="shared" si="6"/>
        <v>0</v>
      </c>
      <c r="T39" s="71">
        <f t="shared" si="5"/>
        <v>0</v>
      </c>
    </row>
    <row r="40" spans="1:20" ht="12.75" customHeight="1" outlineLevel="1" x14ac:dyDescent="0.2">
      <c r="A40" s="28"/>
      <c r="B40" s="27"/>
      <c r="C40" s="27" t="s">
        <v>79</v>
      </c>
      <c r="D40" s="28"/>
      <c r="E40" s="121">
        <v>0.1</v>
      </c>
      <c r="F40" s="67"/>
      <c r="G40" s="68"/>
      <c r="H40" s="120">
        <f>IF($E$16=0,H39,(1+$E$40)*H39)</f>
        <v>0</v>
      </c>
      <c r="I40" s="120">
        <f t="shared" ref="I40:S40" si="7">IF($E$16=0,I39,(1+$E$40)*I39)</f>
        <v>0</v>
      </c>
      <c r="J40" s="120">
        <f t="shared" si="7"/>
        <v>0</v>
      </c>
      <c r="K40" s="120">
        <f t="shared" si="7"/>
        <v>0</v>
      </c>
      <c r="L40" s="120">
        <f t="shared" si="7"/>
        <v>0</v>
      </c>
      <c r="M40" s="120">
        <f t="shared" si="7"/>
        <v>0</v>
      </c>
      <c r="N40" s="120">
        <f t="shared" si="7"/>
        <v>0</v>
      </c>
      <c r="O40" s="120">
        <f t="shared" si="7"/>
        <v>0</v>
      </c>
      <c r="P40" s="120">
        <f t="shared" si="7"/>
        <v>0</v>
      </c>
      <c r="Q40" s="120">
        <f t="shared" si="7"/>
        <v>0</v>
      </c>
      <c r="R40" s="120">
        <f t="shared" si="7"/>
        <v>0</v>
      </c>
      <c r="S40" s="120">
        <f t="shared" si="7"/>
        <v>0</v>
      </c>
      <c r="T40" s="71">
        <f t="shared" si="5"/>
        <v>0</v>
      </c>
    </row>
    <row r="41" spans="1:20" ht="12.75" customHeight="1" outlineLevel="1" x14ac:dyDescent="0.2">
      <c r="A41" s="28"/>
      <c r="B41" s="27"/>
      <c r="C41" s="1" t="s">
        <v>344</v>
      </c>
      <c r="D41" s="28"/>
      <c r="E41" s="121">
        <v>0.25</v>
      </c>
      <c r="F41" s="67"/>
      <c r="G41" s="68"/>
      <c r="H41" s="120">
        <f>IF(E41=0,H40,(1+E41)*H40)</f>
        <v>0</v>
      </c>
      <c r="I41" s="120">
        <f>IF(E41=0,I40,(1+E41)*I40)</f>
        <v>0</v>
      </c>
      <c r="J41" s="120">
        <f>IF(E41=0,J40,(1+E41)*J40)</f>
        <v>0</v>
      </c>
      <c r="K41" s="120">
        <f>IF(E$6=0,K40,(1+E41)*K40)</f>
        <v>0</v>
      </c>
      <c r="L41" s="120">
        <f>IF(E41=0,L40,(1+E41)*L40)</f>
        <v>0</v>
      </c>
      <c r="M41" s="120">
        <f>IF(E41=0,M40,(1+E41)*M40)</f>
        <v>0</v>
      </c>
      <c r="N41" s="120">
        <f>IF(E41=0,N40,(1+E41)*N40)</f>
        <v>0</v>
      </c>
      <c r="O41" s="120">
        <f>IF(E41=0,O40,(1+E41)*O40)</f>
        <v>0</v>
      </c>
      <c r="P41" s="120">
        <f>IF(E41=0,P40,(1+E41)*P40)</f>
        <v>0</v>
      </c>
      <c r="Q41" s="120">
        <f>IF(E41=0,Q40,(1+E41)*Q40)</f>
        <v>0</v>
      </c>
      <c r="R41" s="120">
        <f>IF(E41=0,R40,(1+E41)*R40)</f>
        <v>0</v>
      </c>
      <c r="S41" s="120">
        <f>IF(E41=0,S40,(1+E41)*S40)</f>
        <v>0</v>
      </c>
      <c r="T41" s="71">
        <f t="shared" si="5"/>
        <v>0</v>
      </c>
    </row>
    <row r="42" spans="1:20" ht="12.75" customHeight="1" outlineLevel="1" x14ac:dyDescent="0.2">
      <c r="A42" s="28"/>
      <c r="B42" s="27"/>
      <c r="C42" s="1" t="s">
        <v>345</v>
      </c>
      <c r="D42" s="28"/>
      <c r="E42" s="121">
        <v>0.25</v>
      </c>
      <c r="F42" s="67"/>
      <c r="G42" s="68"/>
      <c r="H42" s="120">
        <f>IF(E42=0,H41,(1+E42)*H41)</f>
        <v>0</v>
      </c>
      <c r="I42" s="120">
        <f>IF(E42=0,I41,(1+E42)*I41)</f>
        <v>0</v>
      </c>
      <c r="J42" s="120">
        <f>IF(E42=0,J41,(1+E42)*J41)</f>
        <v>0</v>
      </c>
      <c r="K42" s="120">
        <f>IF(E$6=0,K41,(1+E42)*K41)</f>
        <v>0</v>
      </c>
      <c r="L42" s="120">
        <f>IF(E42=0,L41,(1+E42)*L41)</f>
        <v>0</v>
      </c>
      <c r="M42" s="120">
        <f>IF(E42=0,M41,(1+E42)*M41)</f>
        <v>0</v>
      </c>
      <c r="N42" s="120">
        <f>IF(E42=0,N41,(1+E42)*N41)</f>
        <v>0</v>
      </c>
      <c r="O42" s="120">
        <f>IF(E42=0,O41,(1+E42)*O41)</f>
        <v>0</v>
      </c>
      <c r="P42" s="120">
        <f>IF(E42=0,P41,(1+E42)*P41)</f>
        <v>0</v>
      </c>
      <c r="Q42" s="120">
        <f>IF(E42=0,Q41,(1+E42)*Q41)</f>
        <v>0</v>
      </c>
      <c r="R42" s="120">
        <f>IF(E42=0,R41,(1+E42)*R41)</f>
        <v>0</v>
      </c>
      <c r="S42" s="120">
        <f>IF(E42=0,S41,(1+E42)*S41)</f>
        <v>0</v>
      </c>
      <c r="T42" s="71">
        <f t="shared" si="5"/>
        <v>0</v>
      </c>
    </row>
    <row r="43" spans="1:20" ht="12.75" customHeight="1" outlineLevel="2" x14ac:dyDescent="0.2">
      <c r="A43" s="28"/>
      <c r="B43" s="27" t="s">
        <v>212</v>
      </c>
      <c r="C43" s="27"/>
      <c r="D43" s="28"/>
      <c r="E43" s="125">
        <f>1-('4. Projected Sales Forecast'!E19+'4. Projected Sales Forecast'!E43+'5. Projected Sales Forecast (2)'!E19)</f>
        <v>0</v>
      </c>
      <c r="F43" s="67"/>
      <c r="G43" s="68"/>
      <c r="H43" s="73"/>
      <c r="I43" s="73"/>
      <c r="J43" s="73"/>
      <c r="K43" s="73"/>
      <c r="L43" s="73"/>
      <c r="M43" s="73"/>
      <c r="N43" s="73"/>
      <c r="O43" s="73"/>
      <c r="P43" s="73"/>
      <c r="Q43" s="73"/>
      <c r="R43" s="73"/>
      <c r="S43" s="73"/>
      <c r="T43" s="71"/>
    </row>
    <row r="44" spans="1:20" ht="12.75" customHeight="1" outlineLevel="2" x14ac:dyDescent="0.2">
      <c r="A44" s="28"/>
      <c r="B44" s="27"/>
      <c r="C44" s="27"/>
      <c r="D44" s="28"/>
      <c r="E44" s="67"/>
      <c r="F44" s="67"/>
      <c r="G44" s="67"/>
      <c r="H44" s="28"/>
      <c r="I44" s="28"/>
      <c r="J44" s="28"/>
      <c r="K44" s="28"/>
      <c r="L44" s="28"/>
      <c r="M44" s="28"/>
      <c r="N44" s="28"/>
      <c r="O44" s="28"/>
      <c r="P44" s="28"/>
      <c r="Q44" s="28"/>
      <c r="R44" s="28"/>
      <c r="S44" s="28"/>
      <c r="T44" s="28"/>
    </row>
    <row r="45" spans="1:20" ht="12.75" customHeight="1" outlineLevel="2" x14ac:dyDescent="0.2">
      <c r="A45" s="28"/>
      <c r="B45" s="27" t="s">
        <v>31</v>
      </c>
      <c r="C45" s="27"/>
      <c r="D45" s="28"/>
      <c r="E45" s="74">
        <f>T38*E33</f>
        <v>0</v>
      </c>
      <c r="F45" s="68"/>
      <c r="G45" s="67"/>
      <c r="H45" s="28"/>
      <c r="I45" s="28"/>
      <c r="J45" s="28"/>
      <c r="K45" s="28"/>
      <c r="L45" s="28"/>
      <c r="M45" s="28"/>
      <c r="N45" s="28"/>
      <c r="O45" s="28"/>
      <c r="P45" s="28"/>
      <c r="Q45" s="28"/>
      <c r="R45" s="28"/>
      <c r="S45" s="28"/>
      <c r="T45" s="28"/>
    </row>
    <row r="46" spans="1:20" ht="12.75" customHeight="1" outlineLevel="2" x14ac:dyDescent="0.2">
      <c r="A46" s="28"/>
      <c r="B46" s="27" t="s">
        <v>22</v>
      </c>
      <c r="C46" s="27"/>
      <c r="D46" s="28"/>
      <c r="E46" s="75">
        <f>E34*T38</f>
        <v>0</v>
      </c>
      <c r="F46" s="68"/>
      <c r="G46" s="67"/>
      <c r="H46" s="28"/>
      <c r="I46" s="28"/>
      <c r="J46" s="28"/>
      <c r="K46" s="28"/>
      <c r="L46" s="28"/>
      <c r="M46" s="28"/>
      <c r="N46" s="28"/>
      <c r="O46" s="28"/>
      <c r="P46" s="28"/>
      <c r="Q46" s="28"/>
      <c r="R46" s="28"/>
      <c r="S46" s="28"/>
      <c r="T46" s="28"/>
    </row>
    <row r="47" spans="1:20" ht="12.75" customHeight="1" outlineLevel="2" x14ac:dyDescent="0.2">
      <c r="A47" s="27"/>
      <c r="B47" s="27" t="s">
        <v>23</v>
      </c>
      <c r="C47" s="27"/>
      <c r="D47" s="28"/>
      <c r="E47" s="76">
        <f>E45-E46</f>
        <v>0</v>
      </c>
      <c r="F47" s="68"/>
      <c r="G47" s="67"/>
      <c r="H47" s="28"/>
      <c r="I47" s="28"/>
      <c r="J47" s="28"/>
      <c r="K47" s="28"/>
      <c r="L47" s="28"/>
      <c r="M47" s="28"/>
      <c r="N47" s="28"/>
      <c r="O47" s="28"/>
      <c r="P47" s="28"/>
      <c r="Q47" s="28"/>
      <c r="R47" s="28"/>
      <c r="S47" s="28"/>
      <c r="T47" s="28"/>
    </row>
    <row r="48" spans="1:20" ht="12.75" customHeight="1" outlineLevel="2" x14ac:dyDescent="0.2">
      <c r="A48" s="27"/>
      <c r="B48" s="27" t="s">
        <v>213</v>
      </c>
      <c r="C48" s="27"/>
      <c r="D48" s="28"/>
      <c r="E48" s="76">
        <f>E43*('3. Fixed Operating Expenses'!I44+'2. Salaries and Wages'!M35)</f>
        <v>0</v>
      </c>
      <c r="F48" s="68"/>
      <c r="G48" s="68"/>
      <c r="H48" s="28"/>
      <c r="I48" s="28"/>
      <c r="J48" s="28"/>
      <c r="K48" s="28"/>
      <c r="L48" s="28"/>
      <c r="M48" s="28"/>
      <c r="N48" s="28"/>
      <c r="O48" s="28"/>
      <c r="P48" s="28"/>
      <c r="Q48" s="28"/>
      <c r="R48" s="28"/>
      <c r="S48" s="28"/>
      <c r="T48" s="28"/>
    </row>
    <row r="49" spans="1:20" ht="12.75" customHeight="1" outlineLevel="2" thickBot="1" x14ac:dyDescent="0.25">
      <c r="A49" s="27"/>
      <c r="B49" s="27" t="s">
        <v>24</v>
      </c>
      <c r="C49" s="27"/>
      <c r="D49" s="28"/>
      <c r="E49" s="77">
        <f>E47-E48</f>
        <v>0</v>
      </c>
      <c r="F49" s="68">
        <f>IF(E33&gt;0,E49/E45,0)</f>
        <v>0</v>
      </c>
      <c r="G49" s="68"/>
      <c r="H49" s="28"/>
      <c r="I49" s="28"/>
      <c r="J49" s="28"/>
      <c r="K49" s="28"/>
      <c r="L49" s="28"/>
      <c r="M49" s="28"/>
      <c r="N49" s="28"/>
      <c r="O49" s="28"/>
      <c r="P49" s="28"/>
      <c r="Q49" s="28"/>
      <c r="R49" s="28"/>
      <c r="S49" s="28"/>
      <c r="T49" s="28"/>
    </row>
    <row r="50" spans="1:20" ht="12.75" customHeight="1" outlineLevel="2" thickTop="1" x14ac:dyDescent="0.2">
      <c r="A50" s="27"/>
      <c r="B50" s="27"/>
      <c r="C50" s="27"/>
      <c r="D50" s="28"/>
      <c r="E50" s="67"/>
      <c r="F50" s="67"/>
      <c r="G50" s="67"/>
      <c r="H50" s="28"/>
      <c r="I50" s="28"/>
      <c r="J50" s="28"/>
      <c r="K50" s="28"/>
      <c r="L50" s="28"/>
      <c r="M50" s="28"/>
      <c r="N50" s="28"/>
      <c r="O50" s="28"/>
      <c r="P50" s="28"/>
      <c r="Q50" s="28"/>
      <c r="R50" s="28"/>
      <c r="S50" s="28"/>
      <c r="T50" s="28"/>
    </row>
    <row r="51" spans="1:20" ht="12.75" customHeight="1" outlineLevel="2" x14ac:dyDescent="0.2">
      <c r="A51" s="27"/>
      <c r="B51" s="27" t="s">
        <v>25</v>
      </c>
      <c r="C51" s="27"/>
      <c r="D51" s="28"/>
      <c r="E51" s="78">
        <f>IF(E33&gt;0,E48/F35,0)</f>
        <v>0</v>
      </c>
      <c r="F51" s="67"/>
      <c r="G51" s="67"/>
      <c r="H51" s="35"/>
      <c r="I51" s="35"/>
      <c r="J51" s="35"/>
      <c r="K51" s="35"/>
      <c r="L51" s="35"/>
      <c r="M51" s="35"/>
      <c r="N51" s="35"/>
      <c r="O51" s="35"/>
      <c r="P51" s="35"/>
      <c r="Q51" s="35"/>
      <c r="R51" s="35"/>
      <c r="S51" s="35"/>
      <c r="T51" s="71"/>
    </row>
    <row r="52" spans="1:20" ht="12.75" customHeight="1" outlineLevel="2" x14ac:dyDescent="0.2">
      <c r="A52" s="27"/>
      <c r="B52" s="27" t="s">
        <v>26</v>
      </c>
      <c r="C52" s="27"/>
      <c r="D52" s="28"/>
      <c r="E52" s="76">
        <f>IF(E33&gt;0,E51/E33,0)</f>
        <v>0</v>
      </c>
      <c r="F52" s="68"/>
      <c r="G52" s="68"/>
      <c r="H52" s="35"/>
      <c r="I52" s="35"/>
      <c r="J52" s="35"/>
      <c r="K52" s="35"/>
      <c r="L52" s="35"/>
      <c r="M52" s="35"/>
      <c r="N52" s="35"/>
      <c r="O52" s="35"/>
      <c r="P52" s="35"/>
      <c r="Q52" s="35"/>
      <c r="R52" s="35"/>
      <c r="S52" s="35"/>
      <c r="T52" s="71"/>
    </row>
    <row r="53" spans="1:20" ht="12.75" customHeight="1" x14ac:dyDescent="0.2">
      <c r="A53" s="79"/>
      <c r="B53" s="79"/>
      <c r="C53" s="79"/>
      <c r="D53" s="80"/>
      <c r="E53" s="81"/>
      <c r="F53" s="82"/>
      <c r="G53" s="82"/>
      <c r="H53" s="83"/>
      <c r="I53" s="83"/>
      <c r="J53" s="83"/>
      <c r="K53" s="83"/>
      <c r="L53" s="83"/>
      <c r="M53" s="83"/>
      <c r="N53" s="83"/>
      <c r="O53" s="83"/>
      <c r="P53" s="83"/>
      <c r="Q53" s="83"/>
      <c r="R53" s="83"/>
      <c r="S53" s="83"/>
      <c r="T53" s="84"/>
    </row>
    <row r="54" spans="1:20" ht="12.75" customHeight="1" x14ac:dyDescent="0.2">
      <c r="A54" s="79"/>
      <c r="B54" s="171" t="s">
        <v>214</v>
      </c>
      <c r="C54" s="79"/>
      <c r="D54" s="80"/>
      <c r="E54" s="81"/>
      <c r="F54" s="82"/>
      <c r="G54" s="82"/>
      <c r="H54" s="83"/>
      <c r="I54" s="83"/>
      <c r="J54" s="83"/>
      <c r="K54" s="83"/>
      <c r="L54" s="83"/>
      <c r="M54" s="83"/>
      <c r="N54" s="83"/>
      <c r="O54" s="83"/>
      <c r="P54" s="83"/>
      <c r="Q54" s="83"/>
      <c r="R54" s="83"/>
      <c r="S54" s="83"/>
      <c r="T54" s="84"/>
    </row>
    <row r="55" spans="1:20" ht="12.75" customHeight="1" x14ac:dyDescent="0.2">
      <c r="A55" s="7"/>
      <c r="B55" s="8"/>
      <c r="C55" s="8"/>
      <c r="D55" s="7"/>
      <c r="E55" s="9"/>
      <c r="F55" s="10"/>
      <c r="G55" s="10"/>
      <c r="H55" s="11"/>
      <c r="I55" s="11"/>
      <c r="J55" s="11"/>
      <c r="K55" s="11"/>
      <c r="L55" s="11"/>
      <c r="M55" s="11"/>
      <c r="N55" s="11"/>
      <c r="O55" s="11"/>
      <c r="P55" s="11"/>
      <c r="Q55" s="11"/>
      <c r="R55" s="11"/>
      <c r="S55" s="11"/>
      <c r="T55" s="12"/>
    </row>
    <row r="56" spans="1:20" ht="12.75" customHeight="1" x14ac:dyDescent="0.2">
      <c r="A56" s="7"/>
      <c r="B56" s="8"/>
      <c r="C56" s="8"/>
      <c r="D56" s="7"/>
      <c r="E56" s="13"/>
      <c r="F56" s="9"/>
      <c r="G56" s="9"/>
      <c r="H56" s="7"/>
      <c r="I56" s="7"/>
      <c r="J56" s="7"/>
      <c r="K56" s="7"/>
      <c r="L56" s="7"/>
      <c r="M56" s="7"/>
      <c r="N56" s="7"/>
      <c r="O56" s="7"/>
      <c r="P56" s="7"/>
      <c r="Q56" s="7"/>
      <c r="R56" s="7"/>
      <c r="S56" s="7"/>
      <c r="T56" s="7"/>
    </row>
    <row r="57" spans="1:20" ht="12.75" customHeight="1" x14ac:dyDescent="0.2">
      <c r="A57" s="7"/>
      <c r="B57" s="8"/>
      <c r="C57" s="8"/>
      <c r="D57" s="7"/>
      <c r="E57" s="14"/>
      <c r="F57" s="9"/>
      <c r="G57" s="9"/>
      <c r="H57" s="7"/>
      <c r="I57" s="7"/>
      <c r="J57" s="7"/>
      <c r="K57" s="7"/>
      <c r="L57" s="7"/>
      <c r="M57" s="7"/>
      <c r="N57" s="7"/>
      <c r="O57" s="7"/>
      <c r="P57" s="7"/>
      <c r="Q57" s="7"/>
      <c r="R57" s="7"/>
      <c r="S57" s="7"/>
      <c r="T57" s="7"/>
    </row>
    <row r="58" spans="1:20" ht="12.75" customHeight="1" x14ac:dyDescent="0.2">
      <c r="A58" s="7"/>
      <c r="B58" s="8"/>
      <c r="C58" s="8"/>
      <c r="D58" s="7"/>
      <c r="E58" s="15"/>
      <c r="F58" s="9"/>
      <c r="G58" s="9"/>
      <c r="H58" s="7"/>
      <c r="I58" s="7"/>
      <c r="J58" s="7"/>
      <c r="K58" s="7"/>
      <c r="L58" s="7"/>
      <c r="M58" s="7"/>
      <c r="N58" s="7"/>
      <c r="O58" s="7"/>
      <c r="P58" s="7"/>
      <c r="Q58" s="7"/>
      <c r="R58" s="7"/>
      <c r="S58" s="7"/>
      <c r="T58"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16</vt:i4>
      </vt:variant>
    </vt:vector>
  </HeadingPairs>
  <TitlesOfParts>
    <vt:vector size="47" baseType="lpstr">
      <vt:lpstr>Start Here</vt:lpstr>
      <vt:lpstr>Introduction</vt:lpstr>
      <vt:lpstr>1. Required Start-Up Funds</vt:lpstr>
      <vt:lpstr>2. Salaries and Wages</vt:lpstr>
      <vt:lpstr>Sheet1</vt:lpstr>
      <vt:lpstr>3. Fixed Operating Expenses</vt:lpstr>
      <vt:lpstr>4. Projected Sales Forecast</vt:lpstr>
      <vt:lpstr>5. Projected Sales Forecast (2)</vt:lpstr>
      <vt:lpstr>Projected Sales Forecast (3)</vt:lpstr>
      <vt:lpstr>6. Cash Receipts-Disbursements</vt:lpstr>
      <vt:lpstr>7. Beginning Balance Sheet</vt:lpstr>
      <vt:lpstr>4. Projected Sales Forecast (2)</vt:lpstr>
      <vt:lpstr>8. Income Statement</vt:lpstr>
      <vt:lpstr>9. Cash Flow Statement</vt:lpstr>
      <vt:lpstr>10. Balance Sheet</vt:lpstr>
      <vt:lpstr>11. Year End Summary</vt:lpstr>
      <vt:lpstr>12. Income Statement (2)</vt:lpstr>
      <vt:lpstr>13. Cash Flow Statement (2)</vt:lpstr>
      <vt:lpstr>14. Balance Sheet (2)</vt:lpstr>
      <vt:lpstr>15. Income Statement (3)</vt:lpstr>
      <vt:lpstr>16. Cash Flow Statement (3)</vt:lpstr>
      <vt:lpstr>17. Balance Sheet (3)</vt:lpstr>
      <vt:lpstr>Income Statement (4)</vt:lpstr>
      <vt:lpstr>Cash Flow Statement (4)</vt:lpstr>
      <vt:lpstr>Balance Sheet (4)</vt:lpstr>
      <vt:lpstr>Income Statement (5)</vt:lpstr>
      <vt:lpstr>Cash Flow Statement (5)</vt:lpstr>
      <vt:lpstr>Balance Sheet (5)</vt:lpstr>
      <vt:lpstr>18. Financial Ratios</vt:lpstr>
      <vt:lpstr>19. Breakeven Analysis</vt:lpstr>
      <vt:lpstr>20. Amoritization Schedule</vt:lpstr>
      <vt:lpstr>'1. Required Start-Up Funds'!Print_Area</vt:lpstr>
      <vt:lpstr>'12. Income Statement (2)'!Print_Area</vt:lpstr>
      <vt:lpstr>'15. Income Statement (3)'!Print_Area</vt:lpstr>
      <vt:lpstr>'8. Income Statement'!Print_Area</vt:lpstr>
      <vt:lpstr>Introduction!Print_Area</vt:lpstr>
      <vt:lpstr>'10. Balance Sheet'!Print_Titles</vt:lpstr>
      <vt:lpstr>'11. Year End Summary'!Print_Titles</vt:lpstr>
      <vt:lpstr>'12. Income Statement (2)'!Print_Titles</vt:lpstr>
      <vt:lpstr>'13. Cash Flow Statement (2)'!Print_Titles</vt:lpstr>
      <vt:lpstr>'14. Balance Sheet (2)'!Print_Titles</vt:lpstr>
      <vt:lpstr>'15. Income Statement (3)'!Print_Titles</vt:lpstr>
      <vt:lpstr>'16. Cash Flow Statement (3)'!Print_Titles</vt:lpstr>
      <vt:lpstr>'17. Balance Sheet (3)'!Print_Titles</vt:lpstr>
      <vt:lpstr>'7. Beginning Balance Sheet'!Print_Titles</vt:lpstr>
      <vt:lpstr>'8. Income Statement'!Print_Titles</vt:lpstr>
      <vt:lpstr>'9. Cash Flow Statement'!Print_Titles</vt:lpstr>
    </vt:vector>
  </TitlesOfParts>
  <Company>CEDC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Jack Hess</dc:creator>
  <cp:lastModifiedBy>Mahdi</cp:lastModifiedBy>
  <cp:lastPrinted>2010-05-24T19:44:20Z</cp:lastPrinted>
  <dcterms:created xsi:type="dcterms:W3CDTF">2006-04-19T18:37:42Z</dcterms:created>
  <dcterms:modified xsi:type="dcterms:W3CDTF">2026-07-03T01:59:03Z</dcterms:modified>
</cp:coreProperties>
</file>